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1355" windowHeight="8640"/>
  </bookViews>
  <sheets>
    <sheet name="Instruction" sheetId="5" r:id="rId1"/>
    <sheet name="SAI &amp; Rework Calculation" sheetId="1" r:id="rId2"/>
    <sheet name="SAI &amp; Forecast Graph" sheetId="2" r:id="rId3"/>
    <sheet name="EV(r) Accrual" sheetId="8" r:id="rId4"/>
    <sheet name="Rework &amp; EV(r) Accrual Graph" sheetId="6" r:id="rId5"/>
    <sheet name="Rework Example Data" sheetId="3" r:id="rId6"/>
    <sheet name="Duration Increase Forecast" sheetId="10" r:id="rId7"/>
  </sheets>
  <calcPr calcId="145621"/>
</workbook>
</file>

<file path=xl/calcChain.xml><?xml version="1.0" encoding="utf-8"?>
<calcChain xmlns="http://schemas.openxmlformats.org/spreadsheetml/2006/main">
  <c r="AL7" i="10" l="1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AG11" i="10"/>
  <c r="AH11" i="10"/>
  <c r="AI11" i="10"/>
  <c r="AJ11" i="10"/>
  <c r="AK11" i="10"/>
  <c r="AM11" i="10"/>
  <c r="AN11" i="10"/>
  <c r="AO11" i="10"/>
  <c r="AP11" i="10"/>
  <c r="AQ11" i="10"/>
  <c r="AR11" i="10"/>
  <c r="AS11" i="10"/>
  <c r="AT11" i="10"/>
  <c r="AU11" i="10"/>
  <c r="AV11" i="10"/>
  <c r="AW11" i="10"/>
  <c r="AX11" i="10"/>
  <c r="AY11" i="10"/>
  <c r="B11" i="10"/>
  <c r="AM12" i="10" l="1"/>
  <c r="AN12" i="10"/>
  <c r="AO12" i="10"/>
  <c r="AP12" i="10"/>
  <c r="AQ12" i="10"/>
  <c r="AR12" i="10"/>
  <c r="AS12" i="10"/>
  <c r="AT12" i="10"/>
  <c r="AU12" i="10"/>
  <c r="AW12" i="10"/>
  <c r="AY12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AG14" i="10"/>
  <c r="AH14" i="10"/>
  <c r="AI14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AG15" i="10"/>
  <c r="AH15" i="10"/>
  <c r="AI15" i="10"/>
  <c r="AJ15" i="10"/>
  <c r="AK15" i="10"/>
  <c r="AL15" i="10"/>
  <c r="AM15" i="10"/>
  <c r="AN15" i="10"/>
  <c r="AO15" i="10"/>
  <c r="AP15" i="10"/>
  <c r="AQ15" i="10"/>
  <c r="AR15" i="10"/>
  <c r="AS15" i="10"/>
  <c r="AT15" i="10"/>
  <c r="AU15" i="10"/>
  <c r="AV15" i="10"/>
  <c r="AW15" i="10"/>
  <c r="AX15" i="10"/>
  <c r="AY15" i="10"/>
  <c r="AX12" i="10"/>
  <c r="B14" i="10"/>
  <c r="B15" i="10"/>
  <c r="AV12" i="10"/>
  <c r="AY7" i="10"/>
  <c r="AX7" i="10"/>
  <c r="AU7" i="10"/>
  <c r="AT7" i="10"/>
  <c r="AQ7" i="10"/>
  <c r="AP7" i="10"/>
  <c r="AM7" i="10"/>
  <c r="AI7" i="10"/>
  <c r="AH7" i="10"/>
  <c r="AE7" i="10"/>
  <c r="AD7" i="10"/>
  <c r="AA7" i="10"/>
  <c r="Z7" i="10"/>
  <c r="W7" i="10"/>
  <c r="V7" i="10"/>
  <c r="S7" i="10"/>
  <c r="R7" i="10"/>
  <c r="O7" i="10"/>
  <c r="N7" i="10"/>
  <c r="K7" i="10"/>
  <c r="J7" i="10"/>
  <c r="G7" i="10"/>
  <c r="F7" i="10"/>
  <c r="C7" i="10"/>
  <c r="B7" i="10"/>
  <c r="B6" i="10"/>
  <c r="AV7" i="10" s="1"/>
  <c r="AY5" i="10"/>
  <c r="AX5" i="10"/>
  <c r="AW5" i="10"/>
  <c r="AV5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C4" i="10"/>
  <c r="D4" i="10" s="1"/>
  <c r="E4" i="10" s="1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Z4" i="10" s="1"/>
  <c r="AA4" i="10" s="1"/>
  <c r="AB4" i="10" s="1"/>
  <c r="AC4" i="10" s="1"/>
  <c r="AD4" i="10" s="1"/>
  <c r="AE4" i="10" s="1"/>
  <c r="AF4" i="10" s="1"/>
  <c r="AG4" i="10" s="1"/>
  <c r="AH4" i="10" s="1"/>
  <c r="AI4" i="10" s="1"/>
  <c r="AJ4" i="10" s="1"/>
  <c r="AK4" i="10" s="1"/>
  <c r="AL4" i="10" s="1"/>
  <c r="AM4" i="10" s="1"/>
  <c r="AN4" i="10" s="1"/>
  <c r="AO4" i="10" s="1"/>
  <c r="AP4" i="10" s="1"/>
  <c r="AQ4" i="10" s="1"/>
  <c r="AR4" i="10" s="1"/>
  <c r="AS4" i="10" s="1"/>
  <c r="AT4" i="10" s="1"/>
  <c r="AU4" i="10" s="1"/>
  <c r="AV4" i="10" s="1"/>
  <c r="AW4" i="10" s="1"/>
  <c r="AX4" i="10" s="1"/>
  <c r="AY4" i="10" s="1"/>
  <c r="AL11" i="10" l="1"/>
  <c r="AL12" i="10" s="1"/>
  <c r="E7" i="10"/>
  <c r="I7" i="10"/>
  <c r="M7" i="10"/>
  <c r="Q7" i="10"/>
  <c r="U7" i="10"/>
  <c r="Y7" i="10"/>
  <c r="AC7" i="10"/>
  <c r="AG7" i="10"/>
  <c r="AK7" i="10"/>
  <c r="AO7" i="10"/>
  <c r="AS7" i="10"/>
  <c r="AW7" i="10"/>
  <c r="D7" i="10"/>
  <c r="H7" i="10"/>
  <c r="L7" i="10"/>
  <c r="P7" i="10"/>
  <c r="T7" i="10"/>
  <c r="X7" i="10"/>
  <c r="AB7" i="10"/>
  <c r="AF7" i="10"/>
  <c r="AJ7" i="10"/>
  <c r="AN7" i="10"/>
  <c r="AR7" i="10"/>
  <c r="Z12" i="10" l="1"/>
  <c r="B12" i="10" l="1"/>
  <c r="O12" i="10"/>
  <c r="F12" i="10"/>
  <c r="W12" i="10"/>
  <c r="V12" i="10"/>
  <c r="G12" i="10"/>
  <c r="S12" i="10"/>
  <c r="R12" i="10"/>
  <c r="AH12" i="10"/>
  <c r="J12" i="10"/>
  <c r="N12" i="10"/>
  <c r="AI12" i="10"/>
  <c r="AE12" i="10"/>
  <c r="D12" i="10"/>
  <c r="H12" i="10" l="1"/>
  <c r="AC12" i="10"/>
  <c r="C12" i="10"/>
  <c r="AK12" i="10"/>
  <c r="I12" i="10"/>
  <c r="E12" i="10"/>
  <c r="Q12" i="10"/>
  <c r="Y12" i="10"/>
  <c r="AJ12" i="10"/>
  <c r="AD12" i="10"/>
  <c r="M12" i="10"/>
  <c r="U12" i="10"/>
  <c r="AF12" i="10"/>
  <c r="L12" i="10"/>
  <c r="AA12" i="10"/>
  <c r="K12" i="10"/>
  <c r="AB12" i="10"/>
  <c r="AG12" i="10"/>
  <c r="P12" i="10"/>
  <c r="X12" i="10" l="1"/>
  <c r="T12" i="10"/>
  <c r="N9" i="1" l="1"/>
  <c r="N10" i="1" s="1"/>
  <c r="N11" i="1"/>
  <c r="N12" i="1"/>
  <c r="M9" i="1"/>
  <c r="M11" i="1"/>
  <c r="M12" i="1"/>
  <c r="O9" i="1"/>
  <c r="O9" i="8" s="1"/>
  <c r="O11" i="1"/>
  <c r="O12" i="1"/>
  <c r="P9" i="1"/>
  <c r="O4" i="2" s="1"/>
  <c r="P11" i="1"/>
  <c r="P12" i="1"/>
  <c r="Q9" i="1"/>
  <c r="R9" i="1"/>
  <c r="S9" i="1"/>
  <c r="T9" i="1"/>
  <c r="U9" i="1"/>
  <c r="V9" i="1"/>
  <c r="W9" i="1"/>
  <c r="X9" i="1"/>
  <c r="Y9" i="1"/>
  <c r="Z9" i="1"/>
  <c r="AA9" i="1"/>
  <c r="AA9" i="8" s="1"/>
  <c r="AB9" i="1"/>
  <c r="AC9" i="1"/>
  <c r="AD9" i="1"/>
  <c r="AE9" i="1"/>
  <c r="AF9" i="1"/>
  <c r="AF10" i="1" s="1"/>
  <c r="AG9" i="1"/>
  <c r="AH9" i="1"/>
  <c r="AI9" i="1"/>
  <c r="AJ9" i="1"/>
  <c r="AK9" i="1"/>
  <c r="AL9" i="1"/>
  <c r="AM9" i="1"/>
  <c r="AN9" i="1"/>
  <c r="AN16" i="1"/>
  <c r="AO9" i="1"/>
  <c r="AO16" i="1"/>
  <c r="AP9" i="1"/>
  <c r="AP16" i="1"/>
  <c r="AQ9" i="1"/>
  <c r="AQ16" i="1"/>
  <c r="AR9" i="1"/>
  <c r="AR16" i="1"/>
  <c r="AS9" i="1"/>
  <c r="AT9" i="1"/>
  <c r="AT17" i="1" s="1"/>
  <c r="AS5" i="6" s="1"/>
  <c r="AU9" i="1"/>
  <c r="AV9" i="1"/>
  <c r="AV16" i="1"/>
  <c r="AW9" i="1"/>
  <c r="AW16" i="1"/>
  <c r="AX9" i="1"/>
  <c r="AX16" i="1"/>
  <c r="AY9" i="1"/>
  <c r="AY16" i="1"/>
  <c r="AZ9" i="1"/>
  <c r="AZ16" i="1"/>
  <c r="D9" i="1"/>
  <c r="D12" i="1"/>
  <c r="D11" i="1"/>
  <c r="C9" i="1"/>
  <c r="C12" i="1"/>
  <c r="C11" i="1"/>
  <c r="E9" i="1"/>
  <c r="E9" i="8" s="1"/>
  <c r="E12" i="1"/>
  <c r="E11" i="1"/>
  <c r="F9" i="1"/>
  <c r="F10" i="1"/>
  <c r="F14" i="1" s="1"/>
  <c r="F12" i="1"/>
  <c r="F11" i="1"/>
  <c r="G9" i="1"/>
  <c r="F4" i="2" s="1"/>
  <c r="G12" i="1"/>
  <c r="G11" i="1"/>
  <c r="H9" i="1"/>
  <c r="H12" i="1"/>
  <c r="H11" i="1"/>
  <c r="I9" i="1"/>
  <c r="I12" i="1"/>
  <c r="I11" i="1"/>
  <c r="J9" i="1"/>
  <c r="J10" i="1"/>
  <c r="J14" i="1" s="1"/>
  <c r="I5" i="2" s="1"/>
  <c r="J12" i="1"/>
  <c r="J11" i="1"/>
  <c r="K9" i="1"/>
  <c r="K12" i="1"/>
  <c r="K11" i="1"/>
  <c r="L9" i="1"/>
  <c r="L12" i="1"/>
  <c r="L11" i="1"/>
  <c r="Q9" i="8"/>
  <c r="R9" i="8"/>
  <c r="S9" i="8"/>
  <c r="T9" i="8"/>
  <c r="V9" i="8"/>
  <c r="Y9" i="8"/>
  <c r="Z9" i="8"/>
  <c r="AH9" i="8"/>
  <c r="AI9" i="8"/>
  <c r="AJ9" i="8"/>
  <c r="AL9" i="8"/>
  <c r="AN9" i="8"/>
  <c r="AN13" i="8" s="1"/>
  <c r="AO9" i="8"/>
  <c r="AO13" i="8" s="1"/>
  <c r="AP9" i="8"/>
  <c r="AP13" i="8"/>
  <c r="AQ9" i="8"/>
  <c r="AR9" i="8"/>
  <c r="AR13" i="8" s="1"/>
  <c r="AV9" i="8"/>
  <c r="AV13" i="8" s="1"/>
  <c r="AW9" i="8"/>
  <c r="AX9" i="8"/>
  <c r="AX13" i="8" s="1"/>
  <c r="AY9" i="8"/>
  <c r="AY13" i="8" s="1"/>
  <c r="AZ9" i="8"/>
  <c r="AZ13" i="8"/>
  <c r="F9" i="8"/>
  <c r="B3" i="8"/>
  <c r="F6" i="8"/>
  <c r="F7" i="8"/>
  <c r="F10" i="8"/>
  <c r="E6" i="8"/>
  <c r="E7" i="8"/>
  <c r="G6" i="8"/>
  <c r="G7" i="8"/>
  <c r="G10" i="8" s="1"/>
  <c r="H6" i="8"/>
  <c r="H7" i="8"/>
  <c r="I9" i="8"/>
  <c r="I6" i="8"/>
  <c r="I7" i="8"/>
  <c r="J9" i="8"/>
  <c r="J6" i="8"/>
  <c r="J10" i="8" s="1"/>
  <c r="J7" i="8"/>
  <c r="K6" i="8"/>
  <c r="K10" i="8" s="1"/>
  <c r="K7" i="8"/>
  <c r="L6" i="8"/>
  <c r="L7" i="8"/>
  <c r="M6" i="8"/>
  <c r="M7" i="8"/>
  <c r="M10" i="8"/>
  <c r="N6" i="8"/>
  <c r="N7" i="8"/>
  <c r="N10" i="8" s="1"/>
  <c r="O6" i="8"/>
  <c r="O7" i="8"/>
  <c r="O10" i="8" s="1"/>
  <c r="P9" i="8"/>
  <c r="P6" i="8"/>
  <c r="P7" i="8"/>
  <c r="D6" i="8"/>
  <c r="D7" i="8"/>
  <c r="C6" i="8"/>
  <c r="C7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M11" i="8"/>
  <c r="AN6" i="8"/>
  <c r="AN11" i="8"/>
  <c r="AO6" i="8"/>
  <c r="AO11" i="8"/>
  <c r="AP6" i="8"/>
  <c r="AP11" i="8"/>
  <c r="AQ6" i="8"/>
  <c r="AQ11" i="8"/>
  <c r="AR6" i="8"/>
  <c r="AR11" i="8"/>
  <c r="AS6" i="8"/>
  <c r="AT6" i="8"/>
  <c r="AT11" i="8"/>
  <c r="AU6" i="8"/>
  <c r="AU11" i="8"/>
  <c r="AV6" i="8"/>
  <c r="AV11" i="8"/>
  <c r="AW6" i="8"/>
  <c r="AW11" i="8"/>
  <c r="AX6" i="8"/>
  <c r="AX11" i="8"/>
  <c r="AY6" i="8"/>
  <c r="AY11" i="8"/>
  <c r="AZ6" i="8"/>
  <c r="AZ11" i="8"/>
  <c r="R10" i="1"/>
  <c r="T10" i="1"/>
  <c r="V10" i="1"/>
  <c r="Y10" i="1"/>
  <c r="AH10" i="1"/>
  <c r="AL10" i="1"/>
  <c r="AL14" i="1" s="1"/>
  <c r="AK5" i="2" s="1"/>
  <c r="AN10" i="1"/>
  <c r="AN14" i="1"/>
  <c r="AO10" i="1"/>
  <c r="AO14" i="1"/>
  <c r="AN5" i="2" s="1"/>
  <c r="AP10" i="1"/>
  <c r="AP14" i="1"/>
  <c r="AR10" i="1"/>
  <c r="AR14" i="1"/>
  <c r="AQ5" i="2" s="1"/>
  <c r="AV10" i="1"/>
  <c r="AV14" i="1"/>
  <c r="AU5" i="2" s="1"/>
  <c r="AW10" i="1"/>
  <c r="AW14" i="1"/>
  <c r="AV5" i="2" s="1"/>
  <c r="AX10" i="1"/>
  <c r="AX14" i="1" s="1"/>
  <c r="AZ10" i="1"/>
  <c r="AZ14" i="1" s="1"/>
  <c r="AY5" i="2" s="1"/>
  <c r="AP14" i="8"/>
  <c r="AO6" i="6" s="1"/>
  <c r="AR14" i="8"/>
  <c r="AX14" i="8"/>
  <c r="AW6" i="6" s="1"/>
  <c r="AZ14" i="8"/>
  <c r="AY6" i="6"/>
  <c r="AN17" i="1"/>
  <c r="AO17" i="1"/>
  <c r="AN5" i="6" s="1"/>
  <c r="AP17" i="1"/>
  <c r="AO5" i="6"/>
  <c r="AQ17" i="1"/>
  <c r="AP5" i="6"/>
  <c r="AR17" i="1"/>
  <c r="AV17" i="1"/>
  <c r="AU5" i="6" s="1"/>
  <c r="AW17" i="1"/>
  <c r="AV5" i="6" s="1"/>
  <c r="AX17" i="1"/>
  <c r="AY17" i="1"/>
  <c r="AX5" i="6" s="1"/>
  <c r="AZ17" i="1"/>
  <c r="AY5" i="6" s="1"/>
  <c r="AN18" i="1"/>
  <c r="AM6" i="2" s="1"/>
  <c r="AO18" i="1"/>
  <c r="AN6" i="2" s="1"/>
  <c r="AP18" i="1"/>
  <c r="AO6" i="2" s="1"/>
  <c r="AQ18" i="1"/>
  <c r="AP6" i="2" s="1"/>
  <c r="AR18" i="1"/>
  <c r="AQ6" i="2"/>
  <c r="AV18" i="1"/>
  <c r="AW18" i="1"/>
  <c r="AV6" i="2" s="1"/>
  <c r="AX18" i="1"/>
  <c r="AW6" i="2"/>
  <c r="AY18" i="1"/>
  <c r="AX6" i="2" s="1"/>
  <c r="AZ18" i="1"/>
  <c r="AY6" i="2" s="1"/>
  <c r="AQ6" i="6"/>
  <c r="AM5" i="6"/>
  <c r="AQ5" i="6"/>
  <c r="AW5" i="6"/>
  <c r="AU6" i="2"/>
  <c r="S10" i="8"/>
  <c r="W10" i="8"/>
  <c r="X10" i="8"/>
  <c r="AE10" i="8"/>
  <c r="AF10" i="8"/>
  <c r="AI10" i="8"/>
  <c r="AM10" i="8"/>
  <c r="AN10" i="8"/>
  <c r="AP10" i="8"/>
  <c r="AQ10" i="8"/>
  <c r="AR10" i="8"/>
  <c r="AT10" i="8"/>
  <c r="AU10" i="8"/>
  <c r="AV10" i="8"/>
  <c r="AX10" i="8"/>
  <c r="AY10" i="8"/>
  <c r="AZ10" i="8"/>
  <c r="Q7" i="8"/>
  <c r="R7" i="8"/>
  <c r="S7" i="8"/>
  <c r="T7" i="8"/>
  <c r="U7" i="8"/>
  <c r="V7" i="8"/>
  <c r="W7" i="8"/>
  <c r="X7" i="8"/>
  <c r="Y7" i="8"/>
  <c r="Z7" i="8"/>
  <c r="Z10" i="8" s="1"/>
  <c r="AA7" i="8"/>
  <c r="AB7" i="8"/>
  <c r="AC7" i="8"/>
  <c r="AD7" i="8"/>
  <c r="AD10" i="8" s="1"/>
  <c r="AE7" i="8"/>
  <c r="AF7" i="8"/>
  <c r="AG7" i="8"/>
  <c r="AH7" i="8"/>
  <c r="AH10" i="8" s="1"/>
  <c r="AI7" i="8"/>
  <c r="AJ7" i="8"/>
  <c r="AJ10" i="8" s="1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E4" i="6"/>
  <c r="H4" i="6"/>
  <c r="I4" i="6"/>
  <c r="L4" i="6"/>
  <c r="M4" i="6"/>
  <c r="N4" i="6"/>
  <c r="P4" i="6"/>
  <c r="Q4" i="6"/>
  <c r="R4" i="6"/>
  <c r="S4" i="6"/>
  <c r="U4" i="6"/>
  <c r="X4" i="6"/>
  <c r="AF4" i="6"/>
  <c r="AG4" i="6"/>
  <c r="AH4" i="6"/>
  <c r="AK4" i="6"/>
  <c r="AM4" i="6"/>
  <c r="AN4" i="6"/>
  <c r="AO4" i="6"/>
  <c r="AP4" i="6"/>
  <c r="AQ4" i="6"/>
  <c r="AU4" i="6"/>
  <c r="AV4" i="6"/>
  <c r="AW4" i="6"/>
  <c r="AX4" i="6"/>
  <c r="AY4" i="6"/>
  <c r="AM5" i="2"/>
  <c r="AO5" i="2"/>
  <c r="AW5" i="2"/>
  <c r="E4" i="2"/>
  <c r="H4" i="2"/>
  <c r="I4" i="2"/>
  <c r="J4" i="2"/>
  <c r="M4" i="2"/>
  <c r="N4" i="2"/>
  <c r="P4" i="2"/>
  <c r="Q4" i="2"/>
  <c r="R4" i="2"/>
  <c r="S4" i="2"/>
  <c r="T4" i="2"/>
  <c r="U4" i="2"/>
  <c r="X4" i="2"/>
  <c r="Y4" i="2"/>
  <c r="Z4" i="2"/>
  <c r="AB4" i="2"/>
  <c r="AF4" i="2"/>
  <c r="AG4" i="2"/>
  <c r="AH4" i="2"/>
  <c r="AK4" i="2"/>
  <c r="AM4" i="2"/>
  <c r="AN4" i="2"/>
  <c r="AO4" i="2"/>
  <c r="AP4" i="2"/>
  <c r="AQ4" i="2"/>
  <c r="AR4" i="2"/>
  <c r="AU4" i="2"/>
  <c r="AV4" i="2"/>
  <c r="AW4" i="2"/>
  <c r="AX4" i="2"/>
  <c r="AY4" i="2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AZ11" i="1"/>
  <c r="Q11" i="1"/>
  <c r="R11" i="1"/>
  <c r="R14" i="1" s="1"/>
  <c r="Q5" i="2" s="1"/>
  <c r="S11" i="1"/>
  <c r="T11" i="1"/>
  <c r="T14" i="1" s="1"/>
  <c r="S5" i="2" s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D10" i="1"/>
  <c r="AS16" i="1"/>
  <c r="AS9" i="8"/>
  <c r="AS13" i="8" s="1"/>
  <c r="AS10" i="1"/>
  <c r="AS14" i="1"/>
  <c r="AR5" i="2" s="1"/>
  <c r="AS17" i="1"/>
  <c r="AR5" i="6" s="1"/>
  <c r="AS18" i="1"/>
  <c r="AR6" i="2" s="1"/>
  <c r="AK9" i="8"/>
  <c r="U10" i="1"/>
  <c r="U14" i="1" s="1"/>
  <c r="U9" i="8"/>
  <c r="AR4" i="6"/>
  <c r="AQ13" i="8"/>
  <c r="AQ14" i="8"/>
  <c r="AP6" i="6" s="1"/>
  <c r="AU9" i="8"/>
  <c r="AM10" i="1"/>
  <c r="AM14" i="1" s="1"/>
  <c r="AL5" i="2" s="1"/>
  <c r="AE9" i="8"/>
  <c r="AT4" i="2"/>
  <c r="AD4" i="2"/>
  <c r="AE10" i="1"/>
  <c r="AE14" i="1"/>
  <c r="AO14" i="8"/>
  <c r="AN6" i="6" s="1"/>
  <c r="G10" i="1"/>
  <c r="AC10" i="1"/>
  <c r="AC14" i="1"/>
  <c r="AB5" i="2" s="1"/>
  <c r="AC9" i="8"/>
  <c r="AC11" i="8" s="1"/>
  <c r="AB4" i="6"/>
  <c r="T4" i="6"/>
  <c r="AT4" i="6"/>
  <c r="AD4" i="6"/>
  <c r="F4" i="6"/>
  <c r="AS11" i="8"/>
  <c r="AS10" i="8"/>
  <c r="AK10" i="8"/>
  <c r="AC10" i="8"/>
  <c r="U10" i="8"/>
  <c r="L10" i="8"/>
  <c r="G9" i="8"/>
  <c r="AY14" i="8"/>
  <c r="AX6" i="6" s="1"/>
  <c r="AW10" i="8"/>
  <c r="AO10" i="8"/>
  <c r="AG10" i="8"/>
  <c r="Y10" i="8"/>
  <c r="Q10" i="8"/>
  <c r="AY10" i="1"/>
  <c r="AY14" i="1" s="1"/>
  <c r="AX5" i="2"/>
  <c r="AQ10" i="1"/>
  <c r="AQ14" i="1"/>
  <c r="AP5" i="2" s="1"/>
  <c r="AI10" i="1"/>
  <c r="AI14" i="1" s="1"/>
  <c r="AH5" i="2" s="1"/>
  <c r="AA10" i="1"/>
  <c r="AA14" i="1" s="1"/>
  <c r="Z5" i="2" s="1"/>
  <c r="S10" i="1"/>
  <c r="S14" i="1" s="1"/>
  <c r="R5" i="2" s="1"/>
  <c r="C10" i="8"/>
  <c r="I10" i="1"/>
  <c r="P10" i="8"/>
  <c r="P11" i="8" s="1"/>
  <c r="H10" i="8"/>
  <c r="O10" i="1"/>
  <c r="AU13" i="8"/>
  <c r="AU14" i="8"/>
  <c r="AT6" i="6" s="1"/>
  <c r="AS14" i="8"/>
  <c r="AR6" i="6" s="1"/>
  <c r="V14" i="1" l="1"/>
  <c r="U5" i="2" s="1"/>
  <c r="V10" i="8"/>
  <c r="AF14" i="1"/>
  <c r="AE5" i="2" s="1"/>
  <c r="O14" i="1"/>
  <c r="N5" i="2" s="1"/>
  <c r="I14" i="1"/>
  <c r="AH14" i="1"/>
  <c r="AG5" i="2" s="1"/>
  <c r="Y14" i="1"/>
  <c r="X5" i="2" s="1"/>
  <c r="AI11" i="8"/>
  <c r="O11" i="8"/>
  <c r="P13" i="8" s="1"/>
  <c r="S11" i="8"/>
  <c r="N14" i="1"/>
  <c r="M5" i="2" s="1"/>
  <c r="U11" i="8"/>
  <c r="AN14" i="8"/>
  <c r="AM6" i="6" s="1"/>
  <c r="AT9" i="8"/>
  <c r="AJ11" i="8"/>
  <c r="AJ13" i="8" s="1"/>
  <c r="Q11" i="8"/>
  <c r="Q13" i="8" s="1"/>
  <c r="AK10" i="1"/>
  <c r="AK14" i="1" s="1"/>
  <c r="AJ5" i="2" s="1"/>
  <c r="AJ4" i="6"/>
  <c r="M10" i="1"/>
  <c r="M14" i="1" s="1"/>
  <c r="L5" i="2" s="1"/>
  <c r="M9" i="8"/>
  <c r="L4" i="2"/>
  <c r="AS4" i="6"/>
  <c r="AV14" i="8"/>
  <c r="AU6" i="6" s="1"/>
  <c r="AG11" i="8"/>
  <c r="AU17" i="1"/>
  <c r="AT5" i="6" s="1"/>
  <c r="AU10" i="1"/>
  <c r="AU14" i="1" s="1"/>
  <c r="AT5" i="2" s="1"/>
  <c r="AU16" i="1"/>
  <c r="AU18" i="1"/>
  <c r="AT6" i="2" s="1"/>
  <c r="AJ10" i="1"/>
  <c r="AJ14" i="1" s="1"/>
  <c r="AI5" i="2" s="1"/>
  <c r="AI4" i="6"/>
  <c r="AI4" i="2"/>
  <c r="AG9" i="8"/>
  <c r="AG10" i="1"/>
  <c r="AG14" i="1" s="1"/>
  <c r="AF5" i="2" s="1"/>
  <c r="V16" i="1"/>
  <c r="S16" i="1"/>
  <c r="AW13" i="8"/>
  <c r="AW14" i="8"/>
  <c r="AV6" i="6" s="1"/>
  <c r="G4" i="2"/>
  <c r="AT10" i="1"/>
  <c r="AT14" i="1" s="1"/>
  <c r="AS5" i="2" s="1"/>
  <c r="AT16" i="1"/>
  <c r="AT18" i="1"/>
  <c r="AS6" i="2" s="1"/>
  <c r="AM9" i="8"/>
  <c r="AL4" i="2"/>
  <c r="AL4" i="6"/>
  <c r="AM17" i="1"/>
  <c r="AL5" i="6" s="1"/>
  <c r="AF9" i="8"/>
  <c r="AE4" i="6"/>
  <c r="AE4" i="2"/>
  <c r="AB9" i="8"/>
  <c r="AA4" i="2"/>
  <c r="AB10" i="1"/>
  <c r="AB14" i="1" s="1"/>
  <c r="AA5" i="2" s="1"/>
  <c r="O4" i="6"/>
  <c r="P10" i="1"/>
  <c r="P14" i="1" s="1"/>
  <c r="O5" i="2" s="1"/>
  <c r="AD5" i="2"/>
  <c r="AE16" i="1"/>
  <c r="AM16" i="1"/>
  <c r="U16" i="1"/>
  <c r="T5" i="2"/>
  <c r="AS4" i="2"/>
  <c r="AJ4" i="2"/>
  <c r="E5" i="2"/>
  <c r="AA4" i="6"/>
  <c r="AM18" i="1"/>
  <c r="AL6" i="2" s="1"/>
  <c r="AH11" i="8"/>
  <c r="K10" i="1"/>
  <c r="K14" i="1" s="1"/>
  <c r="J5" i="2" s="1"/>
  <c r="K16" i="1"/>
  <c r="K9" i="8"/>
  <c r="J4" i="6"/>
  <c r="C9" i="8"/>
  <c r="C11" i="8" s="1"/>
  <c r="C10" i="1"/>
  <c r="C14" i="1" s="1"/>
  <c r="B5" i="2" s="1"/>
  <c r="Z4" i="6"/>
  <c r="X9" i="8"/>
  <c r="X10" i="1"/>
  <c r="X14" i="1" s="1"/>
  <c r="W5" i="2" s="1"/>
  <c r="W4" i="2"/>
  <c r="W4" i="6"/>
  <c r="T16" i="1"/>
  <c r="Y11" i="8"/>
  <c r="G14" i="1"/>
  <c r="D14" i="1"/>
  <c r="C5" i="2" s="1"/>
  <c r="AE11" i="8"/>
  <c r="AI16" i="1"/>
  <c r="D10" i="8"/>
  <c r="R10" i="8"/>
  <c r="R11" i="8" s="1"/>
  <c r="R13" i="8" s="1"/>
  <c r="C4" i="6"/>
  <c r="D9" i="8"/>
  <c r="C4" i="2"/>
  <c r="G11" i="8"/>
  <c r="E10" i="8"/>
  <c r="E11" i="8" s="1"/>
  <c r="Z11" i="8"/>
  <c r="T10" i="8"/>
  <c r="T11" i="8" s="1"/>
  <c r="T13" i="8" s="1"/>
  <c r="L10" i="1"/>
  <c r="L14" i="1" s="1"/>
  <c r="K5" i="2" s="1"/>
  <c r="K4" i="6"/>
  <c r="L9" i="8"/>
  <c r="K4" i="2"/>
  <c r="L16" i="1"/>
  <c r="E10" i="1"/>
  <c r="E14" i="1" s="1"/>
  <c r="D5" i="2" s="1"/>
  <c r="D4" i="2"/>
  <c r="D4" i="6"/>
  <c r="AD9" i="8"/>
  <c r="AC4" i="6"/>
  <c r="AD10" i="1"/>
  <c r="AD14" i="1" s="1"/>
  <c r="AC5" i="2" s="1"/>
  <c r="AC4" i="2"/>
  <c r="AB11" i="8"/>
  <c r="AC13" i="8" s="1"/>
  <c r="AB10" i="8"/>
  <c r="AK11" i="8"/>
  <c r="AK13" i="8" s="1"/>
  <c r="V11" i="8"/>
  <c r="V13" i="8" s="1"/>
  <c r="W10" i="1"/>
  <c r="W14" i="1" s="1"/>
  <c r="W9" i="8"/>
  <c r="W11" i="8" s="1"/>
  <c r="V4" i="2"/>
  <c r="V4" i="6"/>
  <c r="AA11" i="8"/>
  <c r="AA10" i="8"/>
  <c r="J11" i="8"/>
  <c r="B4" i="2"/>
  <c r="B4" i="6"/>
  <c r="AL11" i="8"/>
  <c r="AL10" i="8"/>
  <c r="M11" i="8"/>
  <c r="Q10" i="1"/>
  <c r="Q14" i="1" s="1"/>
  <c r="I10" i="8"/>
  <c r="I11" i="8" s="1"/>
  <c r="J13" i="8" s="1"/>
  <c r="F11" i="8"/>
  <c r="H10" i="1"/>
  <c r="H14" i="1" s="1"/>
  <c r="H16" i="1" s="1"/>
  <c r="H9" i="8"/>
  <c r="G4" i="6"/>
  <c r="Z10" i="1"/>
  <c r="Z14" i="1" s="1"/>
  <c r="Y5" i="2" s="1"/>
  <c r="Y4" i="6"/>
  <c r="N16" i="1"/>
  <c r="N9" i="8"/>
  <c r="AL16" i="1" l="1"/>
  <c r="AH13" i="8"/>
  <c r="AF16" i="1"/>
  <c r="AJ16" i="1"/>
  <c r="O16" i="1"/>
  <c r="F13" i="8"/>
  <c r="M16" i="1"/>
  <c r="AC16" i="1"/>
  <c r="C16" i="1"/>
  <c r="C17" i="1" s="1"/>
  <c r="AA13" i="8"/>
  <c r="H5" i="2"/>
  <c r="J16" i="1"/>
  <c r="B5" i="6"/>
  <c r="C18" i="1"/>
  <c r="B6" i="2" s="1"/>
  <c r="P5" i="2"/>
  <c r="Q16" i="1"/>
  <c r="G13" i="8"/>
  <c r="AL13" i="8"/>
  <c r="AG16" i="1"/>
  <c r="AT13" i="8"/>
  <c r="AT14" i="8"/>
  <c r="AS6" i="6" s="1"/>
  <c r="AB16" i="1"/>
  <c r="AD16" i="1"/>
  <c r="E16" i="1"/>
  <c r="D16" i="1"/>
  <c r="D17" i="1" s="1"/>
  <c r="P16" i="1"/>
  <c r="X11" i="8"/>
  <c r="Y13" i="8" s="1"/>
  <c r="AA16" i="1"/>
  <c r="AB13" i="8"/>
  <c r="AF11" i="8"/>
  <c r="AG13" i="8" s="1"/>
  <c r="S13" i="8"/>
  <c r="AI13" i="8"/>
  <c r="Z16" i="1"/>
  <c r="Z13" i="8"/>
  <c r="R16" i="1"/>
  <c r="X16" i="1"/>
  <c r="C13" i="8"/>
  <c r="C14" i="8" s="1"/>
  <c r="AM13" i="8"/>
  <c r="AM14" i="8"/>
  <c r="AL6" i="6" s="1"/>
  <c r="F16" i="1"/>
  <c r="G5" i="2"/>
  <c r="I16" i="1"/>
  <c r="V5" i="2"/>
  <c r="W16" i="1"/>
  <c r="G16" i="1"/>
  <c r="F5" i="2"/>
  <c r="AH16" i="1"/>
  <c r="K11" i="8"/>
  <c r="K13" i="8"/>
  <c r="Y16" i="1"/>
  <c r="AK16" i="1"/>
  <c r="U13" i="8"/>
  <c r="N13" i="8"/>
  <c r="N11" i="8"/>
  <c r="O13" i="8" s="1"/>
  <c r="L11" i="8"/>
  <c r="M13" i="8" s="1"/>
  <c r="AD11" i="8"/>
  <c r="AE13" i="8" s="1"/>
  <c r="W13" i="8"/>
  <c r="H11" i="8"/>
  <c r="I13" i="8" s="1"/>
  <c r="D11" i="8"/>
  <c r="E13" i="8" s="1"/>
  <c r="AF13" i="8" l="1"/>
  <c r="L13" i="8"/>
  <c r="B6" i="6"/>
  <c r="D14" i="8"/>
  <c r="C5" i="6"/>
  <c r="E17" i="1"/>
  <c r="D18" i="1"/>
  <c r="C6" i="2" s="1"/>
  <c r="H13" i="8"/>
  <c r="AD13" i="8"/>
  <c r="D13" i="8"/>
  <c r="X13" i="8"/>
  <c r="D5" i="6" l="1"/>
  <c r="E18" i="1"/>
  <c r="D6" i="2" s="1"/>
  <c r="F17" i="1"/>
  <c r="C6" i="6"/>
  <c r="E14" i="8"/>
  <c r="E5" i="6" l="1"/>
  <c r="G17" i="1"/>
  <c r="F18" i="1"/>
  <c r="E6" i="2" s="1"/>
  <c r="D6" i="6"/>
  <c r="F14" i="8"/>
  <c r="E6" i="6" l="1"/>
  <c r="G14" i="8"/>
  <c r="F5" i="6"/>
  <c r="G18" i="1"/>
  <c r="F6" i="2" s="1"/>
  <c r="H17" i="1"/>
  <c r="F6" i="6" l="1"/>
  <c r="H14" i="8"/>
  <c r="G5" i="6"/>
  <c r="I17" i="1"/>
  <c r="H18" i="1"/>
  <c r="G6" i="2" s="1"/>
  <c r="I18" i="1" l="1"/>
  <c r="H6" i="2" s="1"/>
  <c r="J17" i="1"/>
  <c r="H5" i="6"/>
  <c r="G6" i="6"/>
  <c r="I14" i="8"/>
  <c r="H6" i="6" l="1"/>
  <c r="J14" i="8"/>
  <c r="I5" i="6"/>
  <c r="J18" i="1"/>
  <c r="I6" i="2" s="1"/>
  <c r="K17" i="1"/>
  <c r="I6" i="6" l="1"/>
  <c r="K14" i="8"/>
  <c r="J5" i="6"/>
  <c r="L17" i="1"/>
  <c r="K18" i="1"/>
  <c r="J6" i="2" s="1"/>
  <c r="J6" i="6" l="1"/>
  <c r="L14" i="8"/>
  <c r="K5" i="6"/>
  <c r="M17" i="1"/>
  <c r="L18" i="1"/>
  <c r="K6" i="2" s="1"/>
  <c r="L5" i="6" l="1"/>
  <c r="N17" i="1"/>
  <c r="M18" i="1"/>
  <c r="L6" i="2" s="1"/>
  <c r="K6" i="6"/>
  <c r="M14" i="8"/>
  <c r="M5" i="6" l="1"/>
  <c r="O17" i="1"/>
  <c r="N18" i="1"/>
  <c r="M6" i="2" s="1"/>
  <c r="L6" i="6"/>
  <c r="N14" i="8"/>
  <c r="N5" i="6" l="1"/>
  <c r="O18" i="1"/>
  <c r="N6" i="2" s="1"/>
  <c r="P17" i="1"/>
  <c r="M6" i="6"/>
  <c r="O14" i="8"/>
  <c r="O5" i="6" l="1"/>
  <c r="Q17" i="1"/>
  <c r="P18" i="1"/>
  <c r="O6" i="2" s="1"/>
  <c r="N6" i="6"/>
  <c r="P14" i="8"/>
  <c r="P5" i="6" l="1"/>
  <c r="R17" i="1"/>
  <c r="Q18" i="1"/>
  <c r="P6" i="2" s="1"/>
  <c r="O6" i="6"/>
  <c r="Q14" i="8"/>
  <c r="Q5" i="6" l="1"/>
  <c r="R18" i="1"/>
  <c r="Q6" i="2" s="1"/>
  <c r="S17" i="1"/>
  <c r="P6" i="6"/>
  <c r="R14" i="8"/>
  <c r="Q6" i="6" l="1"/>
  <c r="S14" i="8"/>
  <c r="T17" i="1"/>
  <c r="S18" i="1"/>
  <c r="R6" i="2" s="1"/>
  <c r="R5" i="6"/>
  <c r="U17" i="1" l="1"/>
  <c r="S5" i="6"/>
  <c r="T18" i="1"/>
  <c r="S6" i="2" s="1"/>
  <c r="R6" i="6"/>
  <c r="T14" i="8"/>
  <c r="S6" i="6" l="1"/>
  <c r="U14" i="8"/>
  <c r="T5" i="6"/>
  <c r="U18" i="1"/>
  <c r="T6" i="2" s="1"/>
  <c r="V17" i="1"/>
  <c r="T6" i="6" l="1"/>
  <c r="V14" i="8"/>
  <c r="U5" i="6"/>
  <c r="V18" i="1"/>
  <c r="U6" i="2" s="1"/>
  <c r="W17" i="1"/>
  <c r="U6" i="6" l="1"/>
  <c r="W14" i="8"/>
  <c r="V5" i="6"/>
  <c r="W18" i="1"/>
  <c r="V6" i="2" s="1"/>
  <c r="X17" i="1"/>
  <c r="V6" i="6" l="1"/>
  <c r="X14" i="8"/>
  <c r="Y17" i="1"/>
  <c r="W5" i="6"/>
  <c r="X18" i="1"/>
  <c r="W6" i="2" s="1"/>
  <c r="W6" i="6" l="1"/>
  <c r="Y14" i="8"/>
  <c r="Z17" i="1"/>
  <c r="Y18" i="1"/>
  <c r="X6" i="2" s="1"/>
  <c r="X5" i="6"/>
  <c r="X6" i="6" l="1"/>
  <c r="Z14" i="8"/>
  <c r="Y5" i="6"/>
  <c r="Z18" i="1"/>
  <c r="Y6" i="2" s="1"/>
  <c r="AA17" i="1"/>
  <c r="Y6" i="6" l="1"/>
  <c r="AA14" i="8"/>
  <c r="Z5" i="6"/>
  <c r="AA18" i="1"/>
  <c r="Z6" i="2" s="1"/>
  <c r="AB17" i="1"/>
  <c r="Z6" i="6" l="1"/>
  <c r="AB14" i="8"/>
  <c r="AA5" i="6"/>
  <c r="AC17" i="1"/>
  <c r="AB18" i="1"/>
  <c r="AA6" i="2" s="1"/>
  <c r="AA6" i="6" l="1"/>
  <c r="AC14" i="8"/>
  <c r="AC18" i="1"/>
  <c r="AB6" i="2" s="1"/>
  <c r="AB5" i="6"/>
  <c r="AD17" i="1"/>
  <c r="AB6" i="6" l="1"/>
  <c r="AD14" i="8"/>
  <c r="AC5" i="6"/>
  <c r="AE17" i="1"/>
  <c r="AD18" i="1"/>
  <c r="AC6" i="2" s="1"/>
  <c r="AC6" i="6" l="1"/>
  <c r="AE14" i="8"/>
  <c r="AD5" i="6"/>
  <c r="AE18" i="1"/>
  <c r="AD6" i="2" s="1"/>
  <c r="AF17" i="1"/>
  <c r="AD6" i="6" l="1"/>
  <c r="AF14" i="8"/>
  <c r="AE5" i="6"/>
  <c r="AF18" i="1"/>
  <c r="AE6" i="2" s="1"/>
  <c r="AG17" i="1"/>
  <c r="AE6" i="6" l="1"/>
  <c r="AG14" i="8"/>
  <c r="AF5" i="6"/>
  <c r="AH17" i="1"/>
  <c r="AG18" i="1"/>
  <c r="AF6" i="2" s="1"/>
  <c r="AF6" i="6" l="1"/>
  <c r="AH14" i="8"/>
  <c r="AI17" i="1"/>
  <c r="AH18" i="1"/>
  <c r="AG6" i="2" s="1"/>
  <c r="AG5" i="6"/>
  <c r="AH5" i="6" l="1"/>
  <c r="AI18" i="1"/>
  <c r="AH6" i="2" s="1"/>
  <c r="AJ17" i="1"/>
  <c r="AG6" i="6"/>
  <c r="AI14" i="8"/>
  <c r="AI5" i="6" l="1"/>
  <c r="AJ18" i="1"/>
  <c r="AI6" i="2" s="1"/>
  <c r="AK17" i="1"/>
  <c r="AH6" i="6"/>
  <c r="AJ14" i="8"/>
  <c r="AJ5" i="6" l="1"/>
  <c r="AL17" i="1"/>
  <c r="AK18" i="1"/>
  <c r="AJ6" i="2" s="1"/>
  <c r="AI6" i="6"/>
  <c r="AK14" i="8"/>
  <c r="AL18" i="1" l="1"/>
  <c r="AK6" i="2" s="1"/>
  <c r="AK5" i="6"/>
  <c r="AJ6" i="6"/>
  <c r="AL14" i="8"/>
  <c r="AK6" i="6" s="1"/>
</calcChain>
</file>

<file path=xl/sharedStrings.xml><?xml version="1.0" encoding="utf-8"?>
<sst xmlns="http://schemas.openxmlformats.org/spreadsheetml/2006/main" count="123" uniqueCount="93">
  <si>
    <t>BAC</t>
  </si>
  <si>
    <t>C</t>
  </si>
  <si>
    <t>EV</t>
  </si>
  <si>
    <t>P</t>
  </si>
  <si>
    <t>Measures</t>
  </si>
  <si>
    <t>EV(r)</t>
  </si>
  <si>
    <t>f(r)</t>
  </si>
  <si>
    <t>Calculations</t>
  </si>
  <si>
    <t>Status Point</t>
  </si>
  <si>
    <t>Percent Complete</t>
  </si>
  <si>
    <t>Trial Data 1</t>
  </si>
  <si>
    <t>Trial Data 2</t>
  </si>
  <si>
    <t>This example demonstrates a project whose schedule adherence remains fairly consistent throughout the effort.</t>
  </si>
  <si>
    <t>Trial Data 3</t>
  </si>
  <si>
    <t>where f(r) is the fraction of the out of sequence EV which requires rework</t>
  </si>
  <si>
    <r>
      <t xml:space="preserve">f(r ) = 1 </t>
    </r>
    <r>
      <rPr>
        <sz val="10"/>
        <rFont val="Symbol"/>
        <family val="1"/>
        <charset val="2"/>
      </rPr>
      <t>-</t>
    </r>
    <r>
      <rPr>
        <sz val="10"/>
        <rFont val="Arial"/>
        <family val="2"/>
      </rPr>
      <t xml:space="preserve"> C </t>
    </r>
    <r>
      <rPr>
        <sz val="10"/>
        <rFont val="Symbol"/>
        <family val="1"/>
        <charset val="2"/>
      </rPr>
      <t xml:space="preserve">· </t>
    </r>
    <r>
      <rPr>
        <sz val="10"/>
        <rFont val="Arial"/>
        <family val="2"/>
      </rPr>
      <t xml:space="preserve">e^(-0.5 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(1 </t>
    </r>
    <r>
      <rPr>
        <sz val="10"/>
        <rFont val="Symbol"/>
        <family val="1"/>
        <charset val="2"/>
      </rPr>
      <t xml:space="preserve">- </t>
    </r>
    <r>
      <rPr>
        <sz val="10"/>
        <rFont val="Arial"/>
        <family val="2"/>
      </rPr>
      <t xml:space="preserve">C)) </t>
    </r>
  </si>
  <si>
    <t>where C = EV / BAC</t>
  </si>
  <si>
    <t>and</t>
  </si>
  <si>
    <t xml:space="preserve">Schedule (ES) p-factor (P) at status point n divided by the work remaining:  </t>
  </si>
  <si>
    <t>values, and the value for BAC.</t>
  </si>
  <si>
    <t>Application Notes</t>
  </si>
  <si>
    <t>1) To use the spreadsheet requires periodic amounts of EV(cumulative), the corresponding p-factor</t>
  </si>
  <si>
    <t xml:space="preserve">The Schedule Adherence Index (SAI) is defined as the potential value of rework identified by the Earned </t>
  </si>
  <si>
    <t>2) Enter the EV(cum), P values and BAC into the appropriate cells on the SAI calculation worksheet. The</t>
  </si>
  <si>
    <t>The SAI indicator is interpreted as follows:</t>
  </si>
  <si>
    <t>SA Index</t>
  </si>
  <si>
    <t>SAI</t>
  </si>
  <si>
    <t xml:space="preserve">when the trend is decreasing, SA is improving. </t>
  </si>
  <si>
    <t>The p-factor derived from ES provides information about schedule adherence. However, due to the inherent</t>
  </si>
  <si>
    <t>behavior of P, a manager cannot determine whether his/her actions have had an effect on the SA of the</t>
  </si>
  <si>
    <t>project. Recall that P increases in value and concludes at the value of 1.0 at project completion, regardless of</t>
  </si>
  <si>
    <t>2) When the SAI trend is increasing, SA is becoming worse and conversely</t>
  </si>
  <si>
    <t>relation to the planned project work remaining. An SAI value in excess of</t>
  </si>
  <si>
    <t>0.10 indicates a need for improvement. General areas for investigation are</t>
  </si>
  <si>
    <t>schedule pressures.</t>
  </si>
  <si>
    <t>lack of process discipline, poor planning, poor management, and external</t>
  </si>
  <si>
    <t>Significantly, the normalized value indicates the relationship of the additional work (rework) to the remaining</t>
  </si>
  <si>
    <t>project work, thereby providing management impetus to make improvement.</t>
  </si>
  <si>
    <t>Schedule Adherence Index &amp; Rework Estimate</t>
  </si>
  <si>
    <t>By Period</t>
  </si>
  <si>
    <t>Cumulative</t>
  </si>
  <si>
    <t>Forecast</t>
  </si>
  <si>
    <t>The total forecast cost for rework attributable to lack of SA is available for comparison to both the BAC and</t>
  </si>
  <si>
    <t xml:space="preserve">Final Cost. The total forecast is computed using an approximate integration of the SAI graph.  </t>
  </si>
  <si>
    <t>Rework</t>
  </si>
  <si>
    <t>calculations are made within the spreadsheet and linked to the SAI Graph and Forecast Graph sheets.</t>
  </si>
  <si>
    <t>Rework Forecast</t>
  </si>
  <si>
    <t>Computed rework values are available by performance period, cumulative to date, and the forecast by period.</t>
  </si>
  <si>
    <t>This example demonstrates extremely poor schedule adherence.</t>
  </si>
  <si>
    <t>BAC - EV</t>
  </si>
  <si>
    <t>EV(r) Accumulation Estimate</t>
  </si>
  <si>
    <t xml:space="preserve">EV(r) / EV </t>
  </si>
  <si>
    <t>Accumulation</t>
  </si>
  <si>
    <t>EV(r) Accrual</t>
  </si>
  <si>
    <t>The worksheet, EV(r) Accrual, calculates an estimate of the out of sequence work for which accomplishment</t>
  </si>
  <si>
    <t xml:space="preserve">is claimed. As will be observed, the value is somewhat larger than the rework forecast. Knowing the </t>
  </si>
  <si>
    <t xml:space="preserve">quantity, may cause management to be more aware of schedule performance discipline and the potential  </t>
  </si>
  <si>
    <t>calculations made on the SAI &amp; Rework Calculation sheet.</t>
  </si>
  <si>
    <t>waste in the execution of the project. The calculations on this sheet are linked to the data entry and</t>
  </si>
  <si>
    <t>Rework Cumulative</t>
  </si>
  <si>
    <t>EV(r ) Accrual</t>
  </si>
  <si>
    <t>adjustment to obtain the best appearance.</t>
  </si>
  <si>
    <t xml:space="preserve">3) Generally, the y-axis scaling on the SAI &amp; Forecast graph and  Rework &amp; EV(r ) Accrual graph will require  </t>
  </si>
  <si>
    <t>Likewise enter #N/A into the cell for the value of BAC. Doing this causes the graphs to be cleared as well.</t>
  </si>
  <si>
    <t xml:space="preserve">4) To clear the SAI &amp; Rework Calculation spreadsheet, copy #N/A into the cells having data for EV and P.  </t>
  </si>
  <si>
    <t>work, the efforts of the project team become visible. Trending can be observed and used for project control.</t>
  </si>
  <si>
    <t>efforts by managers and workers to cause improvement. By normalizing the potential rework to remaining</t>
  </si>
  <si>
    <t>This example is real data from a good performing project, demonstrating high schedule adherence.</t>
  </si>
  <si>
    <t>By monitoring the value of SAI throughout project execution a manager can enhance his/her understanding</t>
  </si>
  <si>
    <t>of schedule adherence (SA) performance.</t>
  </si>
  <si>
    <t xml:space="preserve">1) SAI is the amount of additional work, i.e. rework, caused by poor SA in  </t>
  </si>
  <si>
    <r>
      <t xml:space="preserve">SAI = (1 - P) 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EV </t>
    </r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f(r) / (BAC </t>
    </r>
    <r>
      <rPr>
        <sz val="10"/>
        <rFont val="Symbol"/>
        <family val="1"/>
        <charset val="2"/>
      </rPr>
      <t>-</t>
    </r>
    <r>
      <rPr>
        <sz val="10"/>
        <rFont val="Arial"/>
        <family val="2"/>
      </rPr>
      <t xml:space="preserve"> EV)</t>
    </r>
  </si>
  <si>
    <t>SPI(t)</t>
  </si>
  <si>
    <t>Duration Increase%</t>
  </si>
  <si>
    <t>Duration Increase</t>
  </si>
  <si>
    <t>Planned Duration</t>
  </si>
  <si>
    <t>Rework Forecast%</t>
  </si>
  <si>
    <t>Budget At Completion</t>
  </si>
  <si>
    <t>The sheet is linked to the SAI &amp; Rework Calculation sheet. It is very simple to use. Enter the Planned</t>
  </si>
  <si>
    <t>Duration (PD) and the SPI(t) values from each status period, as they occur. The computed results will appear</t>
  </si>
  <si>
    <t>in the Duration Increase% and Duration Increase (DI) rows. The unit value for Duration Increase is in periods.</t>
  </si>
  <si>
    <t>Rework Calculation Instruction</t>
  </si>
  <si>
    <t>**********************************************************    Duration Increase Forecast Calculation    **********************************************************</t>
  </si>
  <si>
    <t>Duration Increase Forecast Instruction</t>
  </si>
  <si>
    <t>out of sequence performance.</t>
  </si>
  <si>
    <t>The duration increase is the forecast at project completion of the additive periods attributed to rework from</t>
  </si>
  <si>
    <t>Thus, the unit measure of the status period (e.g,, month, week, day) determines the interpretation of the</t>
  </si>
  <si>
    <t>Slope</t>
  </si>
  <si>
    <t>Intercept</t>
  </si>
  <si>
    <t>number in the DI row.</t>
  </si>
  <si>
    <t>The forecast model is limited in the range of application to the following conditions: SPI(t) less than 1.74776</t>
  </si>
  <si>
    <t xml:space="preserve">and Rework% less than or equal to 20%. When a value is input that is outside of the range, "Void" appears </t>
  </si>
  <si>
    <t>in the Duration Increase row.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</si>
</sst>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&quot;$&quot;#,##0"/>
    <numFmt numFmtId="166" formatCode="#,##0.000"/>
    <numFmt numFmtId="167" formatCode="#,##0.0000"/>
    <numFmt numFmtId="168" formatCode="0.0"/>
    <numFmt numFmtId="169" formatCode="0.0000"/>
  </numFmts>
  <fonts count="16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6"/>
      <color theme="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darkGrid">
        <fgColor indexed="50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darkGrid">
        <bgColor indexed="52"/>
      </patternFill>
    </fill>
    <fill>
      <patternFill patternType="darkGrid"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bgColor rgb="FFFFCCCC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lightUp">
        <bgColor rgb="FFFFFFCC"/>
      </patternFill>
    </fill>
    <fill>
      <patternFill patternType="solid">
        <fgColor rgb="FF99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bgColor theme="4" tint="0.5999633777886288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dashed">
        <color indexed="64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ashed">
        <color indexed="64"/>
      </right>
      <top style="thin">
        <color auto="1"/>
      </top>
      <bottom style="dashed">
        <color indexed="64"/>
      </bottom>
      <diagonal/>
    </border>
    <border>
      <left/>
      <right style="dashed">
        <color indexed="64"/>
      </right>
      <top style="thin">
        <color auto="1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dashed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2" borderId="1" xfId="0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2" fillId="4" borderId="3" xfId="0" applyFont="1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4" xfId="0" applyFill="1" applyBorder="1"/>
    <xf numFmtId="0" fontId="0" fillId="4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5" borderId="6" xfId="0" applyFont="1" applyFill="1" applyBorder="1" applyAlignment="1">
      <alignment horizontal="center"/>
    </xf>
    <xf numFmtId="0" fontId="0" fillId="6" borderId="0" xfId="0" applyFill="1" applyBorder="1"/>
    <xf numFmtId="0" fontId="0" fillId="6" borderId="7" xfId="0" applyFill="1" applyBorder="1"/>
    <xf numFmtId="0" fontId="0" fillId="2" borderId="6" xfId="0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164" fontId="0" fillId="10" borderId="8" xfId="0" applyNumberFormat="1" applyFill="1" applyBorder="1" applyAlignment="1">
      <alignment horizontal="center"/>
    </xf>
    <xf numFmtId="164" fontId="0" fillId="10" borderId="7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5" fillId="12" borderId="0" xfId="0" applyFont="1" applyFill="1" applyAlignment="1">
      <alignment horizontal="centerContinuous"/>
    </xf>
    <xf numFmtId="0" fontId="3" fillId="0" borderId="0" xfId="0" applyFont="1"/>
    <xf numFmtId="0" fontId="4" fillId="13" borderId="2" xfId="0" applyFont="1" applyFill="1" applyBorder="1" applyAlignment="1">
      <alignment horizontal="center"/>
    </xf>
    <xf numFmtId="0" fontId="0" fillId="14" borderId="10" xfId="0" applyFill="1" applyBorder="1"/>
    <xf numFmtId="164" fontId="0" fillId="14" borderId="11" xfId="0" applyNumberFormat="1" applyFill="1" applyBorder="1" applyAlignment="1">
      <alignment horizontal="center"/>
    </xf>
    <xf numFmtId="164" fontId="0" fillId="14" borderId="12" xfId="0" applyNumberFormat="1" applyFill="1" applyBorder="1" applyAlignment="1">
      <alignment horizontal="center"/>
    </xf>
    <xf numFmtId="164" fontId="0" fillId="14" borderId="13" xfId="0" applyNumberForma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/>
    <xf numFmtId="0" fontId="0" fillId="11" borderId="14" xfId="0" applyFill="1" applyBorder="1" applyAlignment="1">
      <alignment horizontal="center"/>
    </xf>
    <xf numFmtId="164" fontId="0" fillId="8" borderId="14" xfId="0" applyNumberFormat="1" applyFill="1" applyBorder="1" applyAlignment="1">
      <alignment horizontal="center"/>
    </xf>
    <xf numFmtId="164" fontId="1" fillId="10" borderId="14" xfId="0" applyNumberFormat="1" applyFont="1" applyFill="1" applyBorder="1" applyAlignment="1">
      <alignment horizontal="center"/>
    </xf>
    <xf numFmtId="165" fontId="0" fillId="15" borderId="1" xfId="0" applyNumberFormat="1" applyFill="1" applyBorder="1" applyAlignment="1">
      <alignment horizontal="center"/>
    </xf>
    <xf numFmtId="165" fontId="0" fillId="10" borderId="11" xfId="0" applyNumberFormat="1" applyFill="1" applyBorder="1" applyAlignment="1">
      <alignment horizontal="center"/>
    </xf>
    <xf numFmtId="165" fontId="0" fillId="10" borderId="12" xfId="0" applyNumberForma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5" fontId="0" fillId="11" borderId="11" xfId="0" applyNumberFormat="1" applyFill="1" applyBorder="1" applyAlignment="1">
      <alignment horizontal="center"/>
    </xf>
    <xf numFmtId="165" fontId="0" fillId="11" borderId="12" xfId="0" applyNumberFormat="1" applyFill="1" applyBorder="1" applyAlignment="1">
      <alignment horizontal="center"/>
    </xf>
    <xf numFmtId="165" fontId="0" fillId="11" borderId="0" xfId="0" applyNumberFormat="1" applyFill="1" applyBorder="1" applyAlignment="1">
      <alignment horizontal="center"/>
    </xf>
    <xf numFmtId="164" fontId="0" fillId="11" borderId="15" xfId="0" applyNumberFormat="1" applyFill="1" applyBorder="1" applyAlignment="1">
      <alignment horizontal="center"/>
    </xf>
    <xf numFmtId="164" fontId="0" fillId="11" borderId="16" xfId="0" applyNumberFormat="1" applyFill="1" applyBorder="1" applyAlignment="1">
      <alignment horizontal="center"/>
    </xf>
    <xf numFmtId="164" fontId="0" fillId="11" borderId="17" xfId="0" applyNumberFormat="1" applyFill="1" applyBorder="1" applyAlignment="1">
      <alignment horizontal="center"/>
    </xf>
    <xf numFmtId="165" fontId="0" fillId="11" borderId="18" xfId="0" applyNumberFormat="1" applyFill="1" applyBorder="1" applyAlignment="1">
      <alignment horizontal="center"/>
    </xf>
    <xf numFmtId="165" fontId="0" fillId="11" borderId="19" xfId="0" applyNumberFormat="1" applyFill="1" applyBorder="1" applyAlignment="1">
      <alignment horizontal="center"/>
    </xf>
    <xf numFmtId="165" fontId="0" fillId="11" borderId="20" xfId="0" applyNumberFormat="1" applyFill="1" applyBorder="1" applyAlignment="1">
      <alignment horizontal="center"/>
    </xf>
    <xf numFmtId="0" fontId="0" fillId="4" borderId="4" xfId="0" applyFill="1" applyBorder="1" applyAlignment="1"/>
    <xf numFmtId="0" fontId="7" fillId="4" borderId="0" xfId="0" applyFont="1" applyFill="1" applyAlignment="1">
      <alignment horizontal="centerContinuous" vertical="center"/>
    </xf>
    <xf numFmtId="0" fontId="9" fillId="0" borderId="0" xfId="0" applyFont="1"/>
    <xf numFmtId="0" fontId="0" fillId="16" borderId="0" xfId="0" applyFill="1"/>
    <xf numFmtId="0" fontId="10" fillId="0" borderId="0" xfId="0" applyFont="1"/>
    <xf numFmtId="0" fontId="11" fillId="0" borderId="0" xfId="0" applyFont="1"/>
    <xf numFmtId="164" fontId="0" fillId="1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17" borderId="8" xfId="0" applyNumberFormat="1" applyFill="1" applyBorder="1" applyAlignment="1">
      <alignment horizontal="center"/>
    </xf>
    <xf numFmtId="165" fontId="1" fillId="18" borderId="21" xfId="0" applyNumberFormat="1" applyFont="1" applyFill="1" applyBorder="1" applyAlignment="1">
      <alignment horizontal="center"/>
    </xf>
    <xf numFmtId="165" fontId="1" fillId="18" borderId="8" xfId="0" applyNumberFormat="1" applyFont="1" applyFill="1" applyBorder="1" applyAlignment="1">
      <alignment horizontal="center"/>
    </xf>
    <xf numFmtId="165" fontId="4" fillId="19" borderId="1" xfId="0" applyNumberFormat="1" applyFont="1" applyFill="1" applyBorder="1" applyAlignment="1">
      <alignment horizontal="center"/>
    </xf>
    <xf numFmtId="165" fontId="0" fillId="18" borderId="10" xfId="0" applyNumberFormat="1" applyFill="1" applyBorder="1" applyAlignment="1">
      <alignment horizontal="center"/>
    </xf>
    <xf numFmtId="165" fontId="0" fillId="18" borderId="12" xfId="0" applyNumberFormat="1" applyFill="1" applyBorder="1" applyAlignment="1">
      <alignment horizontal="center"/>
    </xf>
    <xf numFmtId="165" fontId="0" fillId="18" borderId="18" xfId="0" applyNumberFormat="1" applyFill="1" applyBorder="1" applyAlignment="1">
      <alignment horizontal="center"/>
    </xf>
    <xf numFmtId="165" fontId="1" fillId="18" borderId="22" xfId="0" applyNumberFormat="1" applyFont="1" applyFill="1" applyBorder="1" applyAlignment="1">
      <alignment horizontal="center"/>
    </xf>
    <xf numFmtId="165" fontId="1" fillId="18" borderId="23" xfId="0" applyNumberFormat="1" applyFont="1" applyFill="1" applyBorder="1" applyAlignment="1">
      <alignment horizontal="center"/>
    </xf>
    <xf numFmtId="165" fontId="1" fillId="18" borderId="24" xfId="0" applyNumberFormat="1" applyFont="1" applyFill="1" applyBorder="1" applyAlignment="1">
      <alignment horizontal="center"/>
    </xf>
    <xf numFmtId="165" fontId="4" fillId="19" borderId="2" xfId="0" applyNumberFormat="1" applyFont="1" applyFill="1" applyBorder="1" applyAlignment="1">
      <alignment horizontal="center"/>
    </xf>
    <xf numFmtId="165" fontId="4" fillId="19" borderId="25" xfId="0" applyNumberFormat="1" applyFont="1" applyFill="1" applyBorder="1" applyAlignment="1">
      <alignment horizontal="center"/>
    </xf>
    <xf numFmtId="0" fontId="0" fillId="0" borderId="0" xfId="0" applyAlignment="1"/>
    <xf numFmtId="0" fontId="0" fillId="2" borderId="26" xfId="0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165" fontId="1" fillId="10" borderId="12" xfId="0" applyNumberFormat="1" applyFont="1" applyFill="1" applyBorder="1" applyAlignment="1">
      <alignment horizontal="center"/>
    </xf>
    <xf numFmtId="165" fontId="1" fillId="10" borderId="18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164" fontId="0" fillId="11" borderId="29" xfId="0" applyNumberFormat="1" applyFill="1" applyBorder="1" applyAlignment="1">
      <alignment horizontal="center"/>
    </xf>
    <xf numFmtId="164" fontId="0" fillId="11" borderId="12" xfId="0" applyNumberFormat="1" applyFill="1" applyBorder="1" applyAlignment="1">
      <alignment horizontal="center"/>
    </xf>
    <xf numFmtId="165" fontId="3" fillId="19" borderId="0" xfId="0" applyNumberFormat="1" applyFont="1" applyFill="1" applyBorder="1" applyAlignment="1">
      <alignment horizontal="center"/>
    </xf>
    <xf numFmtId="165" fontId="1" fillId="18" borderId="30" xfId="0" applyNumberFormat="1" applyFont="1" applyFill="1" applyBorder="1" applyAlignment="1">
      <alignment horizontal="center"/>
    </xf>
    <xf numFmtId="165" fontId="1" fillId="18" borderId="20" xfId="0" applyNumberFormat="1" applyFont="1" applyFill="1" applyBorder="1" applyAlignment="1">
      <alignment horizontal="center"/>
    </xf>
    <xf numFmtId="164" fontId="0" fillId="17" borderId="27" xfId="0" applyNumberFormat="1" applyFill="1" applyBorder="1" applyAlignment="1">
      <alignment horizontal="center"/>
    </xf>
    <xf numFmtId="165" fontId="4" fillId="19" borderId="31" xfId="0" applyNumberFormat="1" applyFont="1" applyFill="1" applyBorder="1" applyAlignment="1">
      <alignment horizontal="center"/>
    </xf>
    <xf numFmtId="165" fontId="0" fillId="18" borderId="22" xfId="0" applyNumberFormat="1" applyFill="1" applyBorder="1" applyAlignment="1">
      <alignment horizontal="center"/>
    </xf>
    <xf numFmtId="165" fontId="0" fillId="18" borderId="23" xfId="0" applyNumberFormat="1" applyFill="1" applyBorder="1" applyAlignment="1">
      <alignment horizontal="center"/>
    </xf>
    <xf numFmtId="165" fontId="0" fillId="18" borderId="24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0" fillId="11" borderId="20" xfId="0" applyNumberFormat="1" applyFill="1" applyBorder="1" applyAlignment="1">
      <alignment horizontal="center"/>
    </xf>
    <xf numFmtId="166" fontId="1" fillId="10" borderId="20" xfId="0" applyNumberFormat="1" applyFont="1" applyFill="1" applyBorder="1" applyAlignment="1">
      <alignment horizontal="center"/>
    </xf>
    <xf numFmtId="166" fontId="1" fillId="10" borderId="3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1" fillId="18" borderId="16" xfId="0" applyNumberFormat="1" applyFont="1" applyFill="1" applyBorder="1" applyAlignment="1">
      <alignment horizontal="center"/>
    </xf>
    <xf numFmtId="165" fontId="1" fillId="18" borderId="17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5" fontId="0" fillId="0" borderId="0" xfId="0" applyNumberFormat="1"/>
    <xf numFmtId="0" fontId="5" fillId="20" borderId="0" xfId="0" applyFont="1" applyFill="1" applyAlignment="1">
      <alignment horizontal="center"/>
    </xf>
    <xf numFmtId="165" fontId="0" fillId="18" borderId="33" xfId="0" applyNumberForma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164" fontId="0" fillId="11" borderId="18" xfId="0" applyNumberFormat="1" applyFill="1" applyBorder="1" applyAlignment="1">
      <alignment horizontal="center"/>
    </xf>
    <xf numFmtId="165" fontId="1" fillId="18" borderId="32" xfId="0" applyNumberFormat="1" applyFont="1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164" fontId="1" fillId="10" borderId="7" xfId="0" applyNumberFormat="1" applyFon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11" borderId="34" xfId="0" applyNumberFormat="1" applyFill="1" applyBorder="1" applyAlignment="1">
      <alignment horizontal="center"/>
    </xf>
    <xf numFmtId="164" fontId="0" fillId="11" borderId="19" xfId="0" applyNumberFormat="1" applyFill="1" applyBorder="1" applyAlignment="1">
      <alignment horizontal="center"/>
    </xf>
    <xf numFmtId="165" fontId="1" fillId="18" borderId="15" xfId="0" applyNumberFormat="1" applyFont="1" applyFill="1" applyBorder="1" applyAlignment="1">
      <alignment horizontal="center"/>
    </xf>
    <xf numFmtId="0" fontId="1" fillId="0" borderId="0" xfId="0" applyFont="1"/>
    <xf numFmtId="0" fontId="4" fillId="3" borderId="9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0" fontId="1" fillId="10" borderId="14" xfId="0" applyFont="1" applyFill="1" applyBorder="1" applyAlignment="1" applyProtection="1">
      <alignment horizontal="center"/>
      <protection locked="0"/>
    </xf>
    <xf numFmtId="0" fontId="1" fillId="10" borderId="8" xfId="0" applyFont="1" applyFill="1" applyBorder="1" applyAlignment="1" applyProtection="1">
      <alignment horizontal="center"/>
      <protection locked="0"/>
    </xf>
    <xf numFmtId="0" fontId="4" fillId="38" borderId="0" xfId="0" applyFont="1" applyFill="1" applyAlignment="1" applyProtection="1">
      <alignment horizontal="center"/>
      <protection locked="0"/>
    </xf>
    <xf numFmtId="164" fontId="0" fillId="35" borderId="43" xfId="0" applyNumberFormat="1" applyFill="1" applyBorder="1" applyAlignment="1" applyProtection="1">
      <alignment horizontal="center"/>
      <protection locked="0"/>
    </xf>
    <xf numFmtId="164" fontId="0" fillId="35" borderId="44" xfId="0" applyNumberFormat="1" applyFill="1" applyBorder="1" applyAlignment="1" applyProtection="1">
      <alignment horizontal="center"/>
      <protection locked="0"/>
    </xf>
    <xf numFmtId="164" fontId="0" fillId="35" borderId="45" xfId="0" applyNumberFormat="1" applyFill="1" applyBorder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/>
      <protection locked="0"/>
    </xf>
    <xf numFmtId="165" fontId="0" fillId="40" borderId="40" xfId="0" applyNumberFormat="1" applyFill="1" applyBorder="1" applyAlignment="1" applyProtection="1">
      <alignment horizontal="center"/>
      <protection locked="0"/>
    </xf>
    <xf numFmtId="0" fontId="0" fillId="33" borderId="0" xfId="0" applyFill="1" applyProtection="1">
      <protection locked="0"/>
    </xf>
    <xf numFmtId="165" fontId="4" fillId="39" borderId="9" xfId="0" applyNumberFormat="1" applyFont="1" applyFill="1" applyBorder="1" applyAlignment="1" applyProtection="1">
      <alignment horizontal="center"/>
      <protection locked="0"/>
    </xf>
    <xf numFmtId="10" fontId="1" fillId="31" borderId="30" xfId="0" applyNumberFormat="1" applyFont="1" applyFill="1" applyBorder="1" applyAlignment="1" applyProtection="1">
      <alignment horizontal="center"/>
      <protection locked="0"/>
    </xf>
    <xf numFmtId="0" fontId="4" fillId="23" borderId="0" xfId="0" applyFont="1" applyFill="1" applyAlignment="1" applyProtection="1">
      <alignment horizontal="center"/>
      <protection locked="0"/>
    </xf>
    <xf numFmtId="164" fontId="0" fillId="25" borderId="40" xfId="0" applyNumberFormat="1" applyFill="1" applyBorder="1" applyAlignment="1" applyProtection="1">
      <alignment horizontal="center"/>
      <protection locked="0"/>
    </xf>
    <xf numFmtId="164" fontId="0" fillId="25" borderId="12" xfId="0" applyNumberFormat="1" applyFill="1" applyBorder="1" applyAlignment="1" applyProtection="1">
      <alignment horizontal="center"/>
      <protection locked="0"/>
    </xf>
    <xf numFmtId="164" fontId="1" fillId="25" borderId="12" xfId="0" applyNumberFormat="1" applyFont="1" applyFill="1" applyBorder="1" applyAlignment="1" applyProtection="1">
      <alignment horizontal="center"/>
      <protection locked="0"/>
    </xf>
    <xf numFmtId="0" fontId="4" fillId="22" borderId="0" xfId="0" applyFont="1" applyFill="1" applyAlignment="1" applyProtection="1">
      <alignment horizontal="center"/>
      <protection locked="0"/>
    </xf>
    <xf numFmtId="1" fontId="0" fillId="25" borderId="40" xfId="0" applyNumberFormat="1" applyFill="1" applyBorder="1" applyAlignment="1" applyProtection="1">
      <alignment horizontal="center"/>
      <protection locked="0"/>
    </xf>
    <xf numFmtId="0" fontId="0" fillId="26" borderId="41" xfId="0" applyFill="1" applyBorder="1" applyProtection="1">
      <protection locked="0"/>
    </xf>
    <xf numFmtId="0" fontId="0" fillId="26" borderId="11" xfId="0" applyFill="1" applyBorder="1" applyProtection="1">
      <protection locked="0"/>
    </xf>
    <xf numFmtId="0" fontId="0" fillId="26" borderId="29" xfId="0" applyFill="1" applyBorder="1" applyProtection="1">
      <protection locked="0"/>
    </xf>
    <xf numFmtId="0" fontId="0" fillId="37" borderId="0" xfId="0" applyFill="1" applyProtection="1">
      <protection locked="0"/>
    </xf>
    <xf numFmtId="9" fontId="4" fillId="3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9" fontId="15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10" fontId="14" fillId="27" borderId="12" xfId="0" applyNumberFormat="1" applyFont="1" applyFill="1" applyBorder="1" applyAlignment="1" applyProtection="1">
      <alignment horizontal="center" vertical="center"/>
    </xf>
    <xf numFmtId="168" fontId="14" fillId="24" borderId="42" xfId="0" applyNumberFormat="1" applyFont="1" applyFill="1" applyBorder="1" applyAlignment="1" applyProtection="1">
      <alignment horizontal="center" vertical="center"/>
    </xf>
    <xf numFmtId="168" fontId="14" fillId="24" borderId="20" xfId="0" applyNumberFormat="1" applyFont="1" applyFill="1" applyBorder="1" applyAlignment="1" applyProtection="1">
      <alignment horizontal="center" vertical="center"/>
    </xf>
    <xf numFmtId="168" fontId="14" fillId="24" borderId="0" xfId="0" applyNumberFormat="1" applyFont="1" applyFill="1" applyBorder="1" applyAlignment="1" applyProtection="1">
      <alignment horizontal="center" vertical="center"/>
    </xf>
    <xf numFmtId="0" fontId="12" fillId="29" borderId="0" xfId="0" applyFont="1" applyFill="1" applyAlignment="1" applyProtection="1">
      <alignment horizontal="center" vertical="center"/>
    </xf>
    <xf numFmtId="0" fontId="13" fillId="28" borderId="0" xfId="0" applyFont="1" applyFill="1" applyAlignment="1" applyProtection="1">
      <alignment horizontal="center" vertical="center"/>
    </xf>
    <xf numFmtId="169" fontId="0" fillId="30" borderId="39" xfId="0" applyNumberFormat="1" applyFill="1" applyBorder="1" applyAlignment="1" applyProtection="1">
      <alignment horizontal="center"/>
      <protection locked="0"/>
    </xf>
    <xf numFmtId="9" fontId="4" fillId="0" borderId="0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9" fontId="4" fillId="32" borderId="46" xfId="0" applyNumberFormat="1" applyFont="1" applyFill="1" applyBorder="1" applyAlignment="1" applyProtection="1">
      <alignment horizontal="center"/>
      <protection locked="0"/>
    </xf>
    <xf numFmtId="169" fontId="0" fillId="30" borderId="47" xfId="0" applyNumberForma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</xf>
    <xf numFmtId="9" fontId="15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0" fontId="0" fillId="0" borderId="0" xfId="0" applyNumberFormat="1" applyFill="1" applyBorder="1" applyAlignment="1" applyProtection="1">
      <alignment horizontal="center"/>
    </xf>
    <xf numFmtId="0" fontId="5" fillId="2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21" borderId="36" xfId="0" applyFont="1" applyFill="1" applyBorder="1" applyAlignment="1">
      <alignment horizontal="center" vertical="center"/>
    </xf>
    <xf numFmtId="0" fontId="3" fillId="18" borderId="36" xfId="0" applyFont="1" applyFill="1" applyBorder="1" applyAlignment="1">
      <alignment horizontal="center" vertical="center"/>
    </xf>
    <xf numFmtId="0" fontId="5" fillId="20" borderId="36" xfId="0" applyFont="1" applyFill="1" applyBorder="1" applyAlignment="1">
      <alignment horizontal="center" vertical="center"/>
    </xf>
    <xf numFmtId="0" fontId="0" fillId="20" borderId="37" xfId="0" applyFill="1" applyBorder="1" applyAlignment="1">
      <alignment horizontal="center" vertical="center"/>
    </xf>
    <xf numFmtId="0" fontId="3" fillId="18" borderId="6" xfId="0" applyFont="1" applyFill="1" applyBorder="1" applyAlignment="1">
      <alignment horizontal="center" vertical="center"/>
    </xf>
    <xf numFmtId="0" fontId="2" fillId="36" borderId="0" xfId="0" applyFont="1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</cellXfs>
  <cellStyles count="1">
    <cellStyle name="Normal" xfId="0" builtinId="0"/>
  </cellStyles>
  <dxfs count="22">
    <dxf>
      <font>
        <color rgb="FFFFFFCC"/>
      </font>
    </dxf>
    <dxf>
      <font>
        <color rgb="FFFFFF99"/>
      </font>
    </dxf>
    <dxf>
      <font>
        <condense val="0"/>
        <extend val="0"/>
        <color indexed="47"/>
      </font>
    </dxf>
    <dxf>
      <font>
        <condense val="0"/>
        <extend val="0"/>
        <color indexed="15"/>
      </font>
    </dxf>
    <dxf>
      <font>
        <condense val="0"/>
        <extend val="0"/>
        <color indexed="47"/>
      </font>
    </dxf>
    <dxf>
      <font>
        <strike val="0"/>
        <condense val="0"/>
        <extend val="0"/>
        <color indexed="47"/>
      </font>
    </dxf>
    <dxf>
      <font>
        <condense val="0"/>
        <extend val="0"/>
        <color indexed="15"/>
      </font>
    </dxf>
    <dxf>
      <font>
        <condense val="0"/>
        <extend val="0"/>
        <color indexed="15"/>
      </font>
    </dxf>
    <dxf>
      <font>
        <condense val="0"/>
        <extend val="0"/>
        <color indexed="47"/>
      </font>
    </dxf>
    <dxf>
      <font>
        <condense val="0"/>
        <extend val="0"/>
        <color indexed="15"/>
      </font>
    </dxf>
    <dxf>
      <font>
        <condense val="0"/>
        <extend val="0"/>
        <color indexed="47"/>
      </font>
    </dxf>
    <dxf>
      <font>
        <condense val="0"/>
        <extend val="0"/>
        <color indexed="40"/>
      </font>
    </dxf>
    <dxf>
      <font>
        <condense val="0"/>
        <extend val="0"/>
        <color indexed="51"/>
      </font>
    </dxf>
    <dxf>
      <font>
        <strike val="0"/>
        <condense val="0"/>
        <extend val="0"/>
        <color indexed="47"/>
      </font>
    </dxf>
    <dxf>
      <font>
        <strike val="0"/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15"/>
      </font>
    </dxf>
    <dxf>
      <font>
        <condense val="0"/>
        <extend val="0"/>
        <color indexed="47"/>
      </font>
    </dxf>
    <dxf>
      <font>
        <condense val="0"/>
        <extend val="0"/>
        <color indexed="15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</dxfs>
  <tableStyles count="0" defaultTableStyle="TableStyleMedium2" defaultPivotStyle="PivotStyleLight16"/>
  <colors>
    <mruColors>
      <color rgb="FFFFCC00"/>
      <color rgb="FFFFCC66"/>
      <color rgb="FFFFFFCC"/>
      <color rgb="FFFFFF99"/>
      <color rgb="FF99FF99"/>
      <color rgb="FFFF6699"/>
      <color rgb="FFFF0066"/>
      <color rgb="FFFF5050"/>
      <color rgb="FF99CC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 Index &amp; Forecast Rework</a:t>
            </a:r>
          </a:p>
        </c:rich>
      </c:tx>
      <c:layout>
        <c:manualLayout>
          <c:xMode val="edge"/>
          <c:yMode val="edge"/>
          <c:x val="0.3245800524934383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70595400819102"/>
          <c:y val="0.21813777702248252"/>
          <c:w val="0.75210122608920882"/>
          <c:h val="0.55637388072026439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'SAI &amp; Forecast Graph'!$A$6</c:f>
              <c:strCache>
                <c:ptCount val="1"/>
                <c:pt idx="0">
                  <c:v>Rework Forecast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'SAI &amp; Forecast Graph'!$B$4:$AY$4</c:f>
              <c:numCache>
                <c:formatCode>0.000</c:formatCode>
                <c:ptCount val="50"/>
                <c:pt idx="0">
                  <c:v>5.7941176470588232E-2</c:v>
                </c:pt>
                <c:pt idx="1">
                  <c:v>6.5882352941176475E-2</c:v>
                </c:pt>
                <c:pt idx="2">
                  <c:v>8.4411764705882353E-2</c:v>
                </c:pt>
                <c:pt idx="3">
                  <c:v>8.9705882352941163E-2</c:v>
                </c:pt>
                <c:pt idx="4">
                  <c:v>0.11235294117647057</c:v>
                </c:pt>
                <c:pt idx="5">
                  <c:v>0.14401960784313725</c:v>
                </c:pt>
                <c:pt idx="6">
                  <c:v>0.21303921568627449</c:v>
                </c:pt>
                <c:pt idx="7">
                  <c:v>0.23529411764705882</c:v>
                </c:pt>
                <c:pt idx="8">
                  <c:v>0.29450980392156867</c:v>
                </c:pt>
                <c:pt idx="9">
                  <c:v>0.31470588235294117</c:v>
                </c:pt>
                <c:pt idx="10">
                  <c:v>0.34843137254901962</c:v>
                </c:pt>
                <c:pt idx="11">
                  <c:v>0.43823529411764717</c:v>
                </c:pt>
                <c:pt idx="12">
                  <c:v>0.46019607843137261</c:v>
                </c:pt>
                <c:pt idx="13">
                  <c:v>0.57294117647058829</c:v>
                </c:pt>
                <c:pt idx="14">
                  <c:v>0.59725490196078435</c:v>
                </c:pt>
                <c:pt idx="15">
                  <c:v>0.61598039215686262</c:v>
                </c:pt>
                <c:pt idx="16">
                  <c:v>0.73088235294117643</c:v>
                </c:pt>
                <c:pt idx="17">
                  <c:v>0.7584313725490196</c:v>
                </c:pt>
                <c:pt idx="18">
                  <c:v>0.790392156862745</c:v>
                </c:pt>
                <c:pt idx="19">
                  <c:v>0.81735294117647073</c:v>
                </c:pt>
                <c:pt idx="20">
                  <c:v>0.84235294117647053</c:v>
                </c:pt>
                <c:pt idx="21">
                  <c:v>0.85558823529411754</c:v>
                </c:pt>
                <c:pt idx="22">
                  <c:v>0.85882352941176465</c:v>
                </c:pt>
                <c:pt idx="23">
                  <c:v>0.87</c:v>
                </c:pt>
                <c:pt idx="24">
                  <c:v>0.90441176470588236</c:v>
                </c:pt>
                <c:pt idx="25">
                  <c:v>0.92647058823529416</c:v>
                </c:pt>
                <c:pt idx="26">
                  <c:v>0.93382352941176472</c:v>
                </c:pt>
                <c:pt idx="27">
                  <c:v>0.94647058823529417</c:v>
                </c:pt>
                <c:pt idx="28">
                  <c:v>0.97058823529411764</c:v>
                </c:pt>
                <c:pt idx="29">
                  <c:v>0.97176470588235286</c:v>
                </c:pt>
                <c:pt idx="30">
                  <c:v>0.97294117647058809</c:v>
                </c:pt>
                <c:pt idx="31">
                  <c:v>0.97941176470588232</c:v>
                </c:pt>
                <c:pt idx="32">
                  <c:v>0.98058823529411776</c:v>
                </c:pt>
                <c:pt idx="33">
                  <c:v>0.98705882352941188</c:v>
                </c:pt>
                <c:pt idx="34">
                  <c:v>0.9882352941176471</c:v>
                </c:pt>
                <c:pt idx="35">
                  <c:v>1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'SAI &amp; Forecast Graph'!$B$6:$AY$6</c:f>
              <c:numCache>
                <c:formatCode>"$"#,##0</c:formatCode>
                <c:ptCount val="50"/>
                <c:pt idx="0">
                  <c:v>3.2563535972640656</c:v>
                </c:pt>
                <c:pt idx="1">
                  <c:v>2.7848495146313819</c:v>
                </c:pt>
                <c:pt idx="2">
                  <c:v>3.0910887940658753</c:v>
                </c:pt>
                <c:pt idx="3">
                  <c:v>3.2863478688795182</c:v>
                </c:pt>
                <c:pt idx="4">
                  <c:v>1.5387604619189184</c:v>
                </c:pt>
                <c:pt idx="5">
                  <c:v>1.7026672984957263</c:v>
                </c:pt>
                <c:pt idx="6">
                  <c:v>7.2984697781560914</c:v>
                </c:pt>
                <c:pt idx="7">
                  <c:v>8.8928877223902116</c:v>
                </c:pt>
                <c:pt idx="8">
                  <c:v>7.5458719818704783</c:v>
                </c:pt>
                <c:pt idx="9">
                  <c:v>6.4489347403012829</c:v>
                </c:pt>
                <c:pt idx="10">
                  <c:v>8.3681098062925123</c:v>
                </c:pt>
                <c:pt idx="11">
                  <c:v>11.714002774040859</c:v>
                </c:pt>
                <c:pt idx="12">
                  <c:v>11.206101600825702</c:v>
                </c:pt>
                <c:pt idx="13">
                  <c:v>11.321217108088568</c:v>
                </c:pt>
                <c:pt idx="14">
                  <c:v>11.444389493200642</c:v>
                </c:pt>
                <c:pt idx="15">
                  <c:v>11.211475075932846</c:v>
                </c:pt>
                <c:pt idx="16">
                  <c:v>10.366072433372771</c:v>
                </c:pt>
                <c:pt idx="17">
                  <c:v>9.4112277486275921</c:v>
                </c:pt>
                <c:pt idx="18">
                  <c:v>9.2880409028560464</c:v>
                </c:pt>
                <c:pt idx="19">
                  <c:v>8.8533621054729412</c:v>
                </c:pt>
                <c:pt idx="20">
                  <c:v>9.0055332744655221</c:v>
                </c:pt>
                <c:pt idx="21">
                  <c:v>8.7790063512027103</c:v>
                </c:pt>
                <c:pt idx="22">
                  <c:v>8.7464917086470741</c:v>
                </c:pt>
                <c:pt idx="23">
                  <c:v>8.5918938137562435</c:v>
                </c:pt>
                <c:pt idx="24">
                  <c:v>8.6289442114164228</c:v>
                </c:pt>
                <c:pt idx="25">
                  <c:v>8.4526190736795037</c:v>
                </c:pt>
                <c:pt idx="26">
                  <c:v>8.4136610672839094</c:v>
                </c:pt>
                <c:pt idx="27">
                  <c:v>8.3462831856507211</c:v>
                </c:pt>
                <c:pt idx="28">
                  <c:v>8.4779591050328094</c:v>
                </c:pt>
                <c:pt idx="29">
                  <c:v>8.474341343927831</c:v>
                </c:pt>
                <c:pt idx="30">
                  <c:v>8.4708678298748161</c:v>
                </c:pt>
                <c:pt idx="31">
                  <c:v>8.4543528550803817</c:v>
                </c:pt>
                <c:pt idx="32">
                  <c:v>8.4518239848482057</c:v>
                </c:pt>
                <c:pt idx="33">
                  <c:v>8.4508814856128165</c:v>
                </c:pt>
                <c:pt idx="34">
                  <c:v>8.4501036351850569</c:v>
                </c:pt>
                <c:pt idx="35">
                  <c:v>8.438438252824632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43936"/>
        <c:axId val="107145856"/>
      </c:scatterChart>
      <c:scatterChart>
        <c:scatterStyle val="lineMarker"/>
        <c:varyColors val="0"/>
        <c:ser>
          <c:idx val="0"/>
          <c:order val="0"/>
          <c:tx>
            <c:strRef>
              <c:f>'SAI &amp; Forecast Graph'!$A$5</c:f>
              <c:strCache>
                <c:ptCount val="1"/>
                <c:pt idx="0">
                  <c:v>SA Index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'SAI &amp; Forecast Graph'!$B$4:$AY$4</c:f>
              <c:numCache>
                <c:formatCode>0.000</c:formatCode>
                <c:ptCount val="50"/>
                <c:pt idx="0">
                  <c:v>5.7941176470588232E-2</c:v>
                </c:pt>
                <c:pt idx="1">
                  <c:v>6.5882352941176475E-2</c:v>
                </c:pt>
                <c:pt idx="2">
                  <c:v>8.4411764705882353E-2</c:v>
                </c:pt>
                <c:pt idx="3">
                  <c:v>8.9705882352941163E-2</c:v>
                </c:pt>
                <c:pt idx="4">
                  <c:v>0.11235294117647057</c:v>
                </c:pt>
                <c:pt idx="5">
                  <c:v>0.14401960784313725</c:v>
                </c:pt>
                <c:pt idx="6">
                  <c:v>0.21303921568627449</c:v>
                </c:pt>
                <c:pt idx="7">
                  <c:v>0.23529411764705882</c:v>
                </c:pt>
                <c:pt idx="8">
                  <c:v>0.29450980392156867</c:v>
                </c:pt>
                <c:pt idx="9">
                  <c:v>0.31470588235294117</c:v>
                </c:pt>
                <c:pt idx="10">
                  <c:v>0.34843137254901962</c:v>
                </c:pt>
                <c:pt idx="11">
                  <c:v>0.43823529411764717</c:v>
                </c:pt>
                <c:pt idx="12">
                  <c:v>0.46019607843137261</c:v>
                </c:pt>
                <c:pt idx="13">
                  <c:v>0.57294117647058829</c:v>
                </c:pt>
                <c:pt idx="14">
                  <c:v>0.59725490196078435</c:v>
                </c:pt>
                <c:pt idx="15">
                  <c:v>0.61598039215686262</c:v>
                </c:pt>
                <c:pt idx="16">
                  <c:v>0.73088235294117643</c:v>
                </c:pt>
                <c:pt idx="17">
                  <c:v>0.7584313725490196</c:v>
                </c:pt>
                <c:pt idx="18">
                  <c:v>0.790392156862745</c:v>
                </c:pt>
                <c:pt idx="19">
                  <c:v>0.81735294117647073</c:v>
                </c:pt>
                <c:pt idx="20">
                  <c:v>0.84235294117647053</c:v>
                </c:pt>
                <c:pt idx="21">
                  <c:v>0.85558823529411754</c:v>
                </c:pt>
                <c:pt idx="22">
                  <c:v>0.85882352941176465</c:v>
                </c:pt>
                <c:pt idx="23">
                  <c:v>0.87</c:v>
                </c:pt>
                <c:pt idx="24">
                  <c:v>0.90441176470588236</c:v>
                </c:pt>
                <c:pt idx="25">
                  <c:v>0.92647058823529416</c:v>
                </c:pt>
                <c:pt idx="26">
                  <c:v>0.93382352941176472</c:v>
                </c:pt>
                <c:pt idx="27">
                  <c:v>0.94647058823529417</c:v>
                </c:pt>
                <c:pt idx="28">
                  <c:v>0.97058823529411764</c:v>
                </c:pt>
                <c:pt idx="29">
                  <c:v>0.97176470588235286</c:v>
                </c:pt>
                <c:pt idx="30">
                  <c:v>0.97294117647058809</c:v>
                </c:pt>
                <c:pt idx="31">
                  <c:v>0.97941176470588232</c:v>
                </c:pt>
                <c:pt idx="32">
                  <c:v>0.98058823529411776</c:v>
                </c:pt>
                <c:pt idx="33">
                  <c:v>0.98705882352941188</c:v>
                </c:pt>
                <c:pt idx="34">
                  <c:v>0.9882352941176471</c:v>
                </c:pt>
                <c:pt idx="35">
                  <c:v>1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'SAI &amp; Forecast Graph'!$B$5:$AY$5</c:f>
              <c:numCache>
                <c:formatCode>0.000</c:formatCode>
                <c:ptCount val="50"/>
                <c:pt idx="0">
                  <c:v>1.9726509751713254E-2</c:v>
                </c:pt>
                <c:pt idx="1">
                  <c:v>1.6769907885385092E-2</c:v>
                </c:pt>
                <c:pt idx="2">
                  <c:v>1.8717685143674126E-2</c:v>
                </c:pt>
                <c:pt idx="3">
                  <c:v>1.9975797739122857E-2</c:v>
                </c:pt>
                <c:pt idx="4">
                  <c:v>8.5405783250178356E-3</c:v>
                </c:pt>
                <c:pt idx="5">
                  <c:v>9.6465001911531702E-3</c:v>
                </c:pt>
                <c:pt idx="6">
                  <c:v>4.9716693386000044E-2</c:v>
                </c:pt>
                <c:pt idx="7">
                  <c:v>6.1805538606704818E-2</c:v>
                </c:pt>
                <c:pt idx="8">
                  <c:v>5.1026538282460475E-2</c:v>
                </c:pt>
                <c:pt idx="9">
                  <c:v>4.1747497750365209E-2</c:v>
                </c:pt>
                <c:pt idx="10">
                  <c:v>5.8636688709513607E-2</c:v>
                </c:pt>
                <c:pt idx="11">
                  <c:v>9.1079089818902878E-2</c:v>
                </c:pt>
                <c:pt idx="12">
                  <c:v>8.5654726986416338E-2</c:v>
                </c:pt>
                <c:pt idx="13">
                  <c:v>8.7055442953922313E-2</c:v>
                </c:pt>
                <c:pt idx="14">
                  <c:v>8.8801743309953621E-2</c:v>
                </c:pt>
                <c:pt idx="15">
                  <c:v>8.5318910902210846E-2</c:v>
                </c:pt>
                <c:pt idx="16">
                  <c:v>7.0091003801158805E-2</c:v>
                </c:pt>
                <c:pt idx="17">
                  <c:v>4.8094197855790874E-2</c:v>
                </c:pt>
                <c:pt idx="18">
                  <c:v>4.4882024563182125E-2</c:v>
                </c:pt>
                <c:pt idx="19">
                  <c:v>3.1844919917850295E-2</c:v>
                </c:pt>
                <c:pt idx="20">
                  <c:v>3.7105807350610205E-2</c:v>
                </c:pt>
                <c:pt idx="21">
                  <c:v>2.8282947632487013E-2</c:v>
                </c:pt>
                <c:pt idx="22">
                  <c:v>2.6943518484983973E-2</c:v>
                </c:pt>
                <c:pt idx="23">
                  <c:v>2.0236451461520602E-2</c:v>
                </c:pt>
                <c:pt idx="24">
                  <c:v>2.216867558982194E-2</c:v>
                </c:pt>
                <c:pt idx="25">
                  <c:v>9.9025790516014921E-3</c:v>
                </c:pt>
                <c:pt idx="26">
                  <c:v>6.6219048288145297E-3</c:v>
                </c:pt>
                <c:pt idx="27">
                  <c:v>0</c:v>
                </c:pt>
                <c:pt idx="28">
                  <c:v>1.8677435373345673E-2</c:v>
                </c:pt>
                <c:pt idx="29">
                  <c:v>1.7939116780493078E-2</c:v>
                </c:pt>
                <c:pt idx="30">
                  <c:v>1.7200071237298373E-2</c:v>
                </c:pt>
                <c:pt idx="31">
                  <c:v>1.3122299683116937E-2</c:v>
                </c:pt>
                <c:pt idx="32">
                  <c:v>1.2378514320712216E-2</c:v>
                </c:pt>
                <c:pt idx="33">
                  <c:v>1.2035787326025065E-2</c:v>
                </c:pt>
                <c:pt idx="34">
                  <c:v>1.1665382360425287E-2</c:v>
                </c:pt>
                <c:pt idx="35">
                  <c:v>0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46080"/>
        <c:axId val="108447616"/>
      </c:scatterChart>
      <c:valAx>
        <c:axId val="10714393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Complete</a:t>
                </a:r>
              </a:p>
            </c:rich>
          </c:tx>
          <c:layout>
            <c:manualLayout>
              <c:xMode val="edge"/>
              <c:yMode val="edge"/>
              <c:x val="0.42647080879595933"/>
              <c:y val="0.87990401935052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45856"/>
        <c:crosses val="autoZero"/>
        <c:crossBetween val="midCat"/>
        <c:majorUnit val="0.2"/>
      </c:valAx>
      <c:valAx>
        <c:axId val="1071458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Forecast Rework</a:t>
                </a:r>
              </a:p>
            </c:rich>
          </c:tx>
          <c:layout>
            <c:manualLayout>
              <c:xMode val="edge"/>
              <c:yMode val="edge"/>
              <c:x val="1.8907563025210083E-2"/>
              <c:y val="0.2965693994133086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43936"/>
        <c:crosses val="autoZero"/>
        <c:crossBetween val="midCat"/>
      </c:valAx>
      <c:valAx>
        <c:axId val="108446080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08447616"/>
        <c:crosses val="autoZero"/>
        <c:crossBetween val="midCat"/>
      </c:valAx>
      <c:valAx>
        <c:axId val="1084476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 Index</a:t>
                </a:r>
              </a:p>
            </c:rich>
          </c:tx>
          <c:layout>
            <c:manualLayout>
              <c:xMode val="edge"/>
              <c:yMode val="edge"/>
              <c:x val="0.94747943271796908"/>
              <c:y val="0.38725593124388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46080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924391803965677"/>
          <c:y val="0.13480417888940352"/>
          <c:w val="0.30987405986016453"/>
          <c:h val="7.107868869332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69696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Rework &amp; EV(r) Accrual</a:t>
            </a:r>
          </a:p>
        </c:rich>
      </c:tx>
      <c:layout>
        <c:manualLayout>
          <c:xMode val="edge"/>
          <c:yMode val="edge"/>
          <c:x val="0.35571878279118574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95383001049317"/>
          <c:y val="0.29975429975429974"/>
          <c:w val="0.81007345225603355"/>
          <c:h val="0.4791154791154791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'Rework &amp; EV(r) Accrual Graph'!$A$5</c:f>
              <c:strCache>
                <c:ptCount val="1"/>
                <c:pt idx="0">
                  <c:v>Rework Cumulative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'Rework &amp; EV(r) Accrual Graph'!$B$4:$AY$4</c:f>
              <c:numCache>
                <c:formatCode>0.000</c:formatCode>
                <c:ptCount val="50"/>
                <c:pt idx="0">
                  <c:v>5.7941176470588232E-2</c:v>
                </c:pt>
                <c:pt idx="1">
                  <c:v>6.5882352941176475E-2</c:v>
                </c:pt>
                <c:pt idx="2">
                  <c:v>8.4411764705882353E-2</c:v>
                </c:pt>
                <c:pt idx="3">
                  <c:v>8.9705882352941163E-2</c:v>
                </c:pt>
                <c:pt idx="4">
                  <c:v>0.11235294117647057</c:v>
                </c:pt>
                <c:pt idx="5">
                  <c:v>0.14401960784313725</c:v>
                </c:pt>
                <c:pt idx="6">
                  <c:v>0.21303921568627449</c:v>
                </c:pt>
                <c:pt idx="7">
                  <c:v>0.23529411764705882</c:v>
                </c:pt>
                <c:pt idx="8">
                  <c:v>0.29450980392156867</c:v>
                </c:pt>
                <c:pt idx="9">
                  <c:v>0.31470588235294117</c:v>
                </c:pt>
                <c:pt idx="10">
                  <c:v>0.34843137254901962</c:v>
                </c:pt>
                <c:pt idx="11">
                  <c:v>0.43823529411764717</c:v>
                </c:pt>
                <c:pt idx="12">
                  <c:v>0.46019607843137261</c:v>
                </c:pt>
                <c:pt idx="13">
                  <c:v>0.57294117647058829</c:v>
                </c:pt>
                <c:pt idx="14">
                  <c:v>0.59725490196078435</c:v>
                </c:pt>
                <c:pt idx="15">
                  <c:v>0.61598039215686262</c:v>
                </c:pt>
                <c:pt idx="16">
                  <c:v>0.73088235294117643</c:v>
                </c:pt>
                <c:pt idx="17">
                  <c:v>0.7584313725490196</c:v>
                </c:pt>
                <c:pt idx="18">
                  <c:v>0.790392156862745</c:v>
                </c:pt>
                <c:pt idx="19">
                  <c:v>0.81735294117647073</c:v>
                </c:pt>
                <c:pt idx="20">
                  <c:v>0.84235294117647053</c:v>
                </c:pt>
                <c:pt idx="21">
                  <c:v>0.85558823529411754</c:v>
                </c:pt>
                <c:pt idx="22">
                  <c:v>0.85882352941176465</c:v>
                </c:pt>
                <c:pt idx="23">
                  <c:v>0.87</c:v>
                </c:pt>
                <c:pt idx="24">
                  <c:v>0.90441176470588236</c:v>
                </c:pt>
                <c:pt idx="25">
                  <c:v>0.92647058823529416</c:v>
                </c:pt>
                <c:pt idx="26">
                  <c:v>0.93382352941176472</c:v>
                </c:pt>
                <c:pt idx="27">
                  <c:v>0.94647058823529417</c:v>
                </c:pt>
                <c:pt idx="28">
                  <c:v>0.97058823529411764</c:v>
                </c:pt>
                <c:pt idx="29">
                  <c:v>0.97176470588235286</c:v>
                </c:pt>
                <c:pt idx="30">
                  <c:v>0.97294117647058809</c:v>
                </c:pt>
                <c:pt idx="31">
                  <c:v>0.97941176470588232</c:v>
                </c:pt>
                <c:pt idx="32">
                  <c:v>0.98058823529411776</c:v>
                </c:pt>
                <c:pt idx="33">
                  <c:v>0.98705882352941188</c:v>
                </c:pt>
                <c:pt idx="34">
                  <c:v>0.9882352941176471</c:v>
                </c:pt>
                <c:pt idx="35">
                  <c:v>1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'Rework &amp; EV(r) Accrual Graph'!$B$5:$AY$5</c:f>
              <c:numCache>
                <c:formatCode>"$"#,##0</c:formatCode>
                <c:ptCount val="50"/>
                <c:pt idx="0">
                  <c:v>9.7153060527187779E-2</c:v>
                </c:pt>
                <c:pt idx="1">
                  <c:v>0.12178814243222919</c:v>
                </c:pt>
                <c:pt idx="2">
                  <c:v>0.17768110145299745</c:v>
                </c:pt>
                <c:pt idx="3">
                  <c:v>0.19509316875025606</c:v>
                </c:pt>
                <c:pt idx="4">
                  <c:v>0.24998719267372688</c:v>
                </c:pt>
                <c:pt idx="5">
                  <c:v>0.29894074567975382</c:v>
                </c:pt>
                <c:pt idx="6">
                  <c:v>0.64720481466571922</c:v>
                </c:pt>
                <c:pt idx="7">
                  <c:v>0.85816770351858618</c:v>
                </c:pt>
                <c:pt idx="8">
                  <c:v>1.4260891571940522</c:v>
                </c:pt>
                <c:pt idx="9">
                  <c:v>1.5853512523837359</c:v>
                </c:pt>
                <c:pt idx="10">
                  <c:v>1.873119253568722</c:v>
                </c:pt>
                <c:pt idx="11">
                  <c:v>3.0159496963356358</c:v>
                </c:pt>
                <c:pt idx="12">
                  <c:v>3.3458528210388976</c:v>
                </c:pt>
                <c:pt idx="13">
                  <c:v>5.0009919496338098</c:v>
                </c:pt>
                <c:pt idx="14">
                  <c:v>5.3644301345791527</c:v>
                </c:pt>
                <c:pt idx="15">
                  <c:v>5.6415721758668456</c:v>
                </c:pt>
                <c:pt idx="16">
                  <c:v>7.1594090094697567</c:v>
                </c:pt>
                <c:pt idx="17">
                  <c:v>7.4361593566831141</c:v>
                </c:pt>
                <c:pt idx="18">
                  <c:v>7.6887447609213231</c:v>
                </c:pt>
                <c:pt idx="19">
                  <c:v>7.8645773420236909</c:v>
                </c:pt>
                <c:pt idx="20">
                  <c:v>8.0110976374691685</c:v>
                </c:pt>
                <c:pt idx="21">
                  <c:v>8.0846599868251534</c:v>
                </c:pt>
                <c:pt idx="22">
                  <c:v>8.0998472650074582</c:v>
                </c:pt>
                <c:pt idx="23">
                  <c:v>8.1446682364566385</c:v>
                </c:pt>
                <c:pt idx="24">
                  <c:v>8.2687032330818155</c:v>
                </c:pt>
                <c:pt idx="25">
                  <c:v>8.3288368355344851</c:v>
                </c:pt>
                <c:pt idx="26">
                  <c:v>8.3391646379597457</c:v>
                </c:pt>
                <c:pt idx="27">
                  <c:v>8.3462831856507211</c:v>
                </c:pt>
                <c:pt idx="28">
                  <c:v>8.3845719281660802</c:v>
                </c:pt>
                <c:pt idx="29">
                  <c:v>8.3882335833814636</c:v>
                </c:pt>
                <c:pt idx="30">
                  <c:v>8.3917475021832431</c:v>
                </c:pt>
                <c:pt idx="31">
                  <c:v>8.4084248061894726</c:v>
                </c:pt>
                <c:pt idx="32">
                  <c:v>8.4109748875898553</c:v>
                </c:pt>
                <c:pt idx="33">
                  <c:v>8.4244027534955617</c:v>
                </c:pt>
                <c:pt idx="34">
                  <c:v>8.4267728704642071</c:v>
                </c:pt>
                <c:pt idx="35">
                  <c:v>8.438438252824632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'Rework &amp; EV(r) Accrual Graph'!$A$6</c:f>
              <c:strCache>
                <c:ptCount val="1"/>
                <c:pt idx="0">
                  <c:v>EV(r ) Accrual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'Rework &amp; EV(r) Accrual Graph'!$B$4:$AY$4</c:f>
              <c:numCache>
                <c:formatCode>0.000</c:formatCode>
                <c:ptCount val="50"/>
                <c:pt idx="0">
                  <c:v>5.7941176470588232E-2</c:v>
                </c:pt>
                <c:pt idx="1">
                  <c:v>6.5882352941176475E-2</c:v>
                </c:pt>
                <c:pt idx="2">
                  <c:v>8.4411764705882353E-2</c:v>
                </c:pt>
                <c:pt idx="3">
                  <c:v>8.9705882352941163E-2</c:v>
                </c:pt>
                <c:pt idx="4">
                  <c:v>0.11235294117647057</c:v>
                </c:pt>
                <c:pt idx="5">
                  <c:v>0.14401960784313725</c:v>
                </c:pt>
                <c:pt idx="6">
                  <c:v>0.21303921568627449</c:v>
                </c:pt>
                <c:pt idx="7">
                  <c:v>0.23529411764705882</c:v>
                </c:pt>
                <c:pt idx="8">
                  <c:v>0.29450980392156867</c:v>
                </c:pt>
                <c:pt idx="9">
                  <c:v>0.31470588235294117</c:v>
                </c:pt>
                <c:pt idx="10">
                  <c:v>0.34843137254901962</c:v>
                </c:pt>
                <c:pt idx="11">
                  <c:v>0.43823529411764717</c:v>
                </c:pt>
                <c:pt idx="12">
                  <c:v>0.46019607843137261</c:v>
                </c:pt>
                <c:pt idx="13">
                  <c:v>0.57294117647058829</c:v>
                </c:pt>
                <c:pt idx="14">
                  <c:v>0.59725490196078435</c:v>
                </c:pt>
                <c:pt idx="15">
                  <c:v>0.61598039215686262</c:v>
                </c:pt>
                <c:pt idx="16">
                  <c:v>0.73088235294117643</c:v>
                </c:pt>
                <c:pt idx="17">
                  <c:v>0.7584313725490196</c:v>
                </c:pt>
                <c:pt idx="18">
                  <c:v>0.790392156862745</c:v>
                </c:pt>
                <c:pt idx="19">
                  <c:v>0.81735294117647073</c:v>
                </c:pt>
                <c:pt idx="20">
                  <c:v>0.84235294117647053</c:v>
                </c:pt>
                <c:pt idx="21">
                  <c:v>0.85558823529411754</c:v>
                </c:pt>
                <c:pt idx="22">
                  <c:v>0.85882352941176465</c:v>
                </c:pt>
                <c:pt idx="23">
                  <c:v>0.87</c:v>
                </c:pt>
                <c:pt idx="24">
                  <c:v>0.90441176470588236</c:v>
                </c:pt>
                <c:pt idx="25">
                  <c:v>0.92647058823529416</c:v>
                </c:pt>
                <c:pt idx="26">
                  <c:v>0.93382352941176472</c:v>
                </c:pt>
                <c:pt idx="27">
                  <c:v>0.94647058823529417</c:v>
                </c:pt>
                <c:pt idx="28">
                  <c:v>0.97058823529411764</c:v>
                </c:pt>
                <c:pt idx="29">
                  <c:v>0.97176470588235286</c:v>
                </c:pt>
                <c:pt idx="30">
                  <c:v>0.97294117647058809</c:v>
                </c:pt>
                <c:pt idx="31">
                  <c:v>0.97941176470588232</c:v>
                </c:pt>
                <c:pt idx="32">
                  <c:v>0.98058823529411776</c:v>
                </c:pt>
                <c:pt idx="33">
                  <c:v>0.98705882352941188</c:v>
                </c:pt>
                <c:pt idx="34">
                  <c:v>0.9882352941176471</c:v>
                </c:pt>
                <c:pt idx="35">
                  <c:v>1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'Rework &amp; EV(r) Accrual Graph'!$B$6:$AY$6</c:f>
              <c:numCache>
                <c:formatCode>"$"#,##0</c:formatCode>
                <c:ptCount val="50"/>
                <c:pt idx="0">
                  <c:v>1.6388888888888893</c:v>
                </c:pt>
                <c:pt idx="1">
                  <c:v>2.0309188925147055</c:v>
                </c:pt>
                <c:pt idx="2">
                  <c:v>2.7593487705634856</c:v>
                </c:pt>
                <c:pt idx="3">
                  <c:v>2.9525857614814037</c:v>
                </c:pt>
                <c:pt idx="4">
                  <c:v>3.506317677673624</c:v>
                </c:pt>
                <c:pt idx="5">
                  <c:v>3.8723586527649783</c:v>
                </c:pt>
                <c:pt idx="6">
                  <c:v>5.5018548168112478</c:v>
                </c:pt>
                <c:pt idx="7">
                  <c:v>6.3602192419531418</c:v>
                </c:pt>
                <c:pt idx="8">
                  <c:v>8.3403986769061635</c:v>
                </c:pt>
                <c:pt idx="9">
                  <c:v>8.8059475299095222</c:v>
                </c:pt>
                <c:pt idx="10">
                  <c:v>9.5614999813825055</c:v>
                </c:pt>
                <c:pt idx="11">
                  <c:v>12.011810806212074</c:v>
                </c:pt>
                <c:pt idx="12">
                  <c:v>12.6266679289481</c:v>
                </c:pt>
                <c:pt idx="13">
                  <c:v>15.268588178673799</c:v>
                </c:pt>
                <c:pt idx="14">
                  <c:v>15.760075856270005</c:v>
                </c:pt>
                <c:pt idx="15">
                  <c:v>16.118551321179691</c:v>
                </c:pt>
                <c:pt idx="16">
                  <c:v>17.873183603612965</c:v>
                </c:pt>
                <c:pt idx="17">
                  <c:v>18.149938088036077</c:v>
                </c:pt>
                <c:pt idx="18">
                  <c:v>18.389045356326161</c:v>
                </c:pt>
                <c:pt idx="19">
                  <c:v>18.547880938990325</c:v>
                </c:pt>
                <c:pt idx="20">
                  <c:v>18.674042948655792</c:v>
                </c:pt>
                <c:pt idx="21">
                  <c:v>18.735638699714077</c:v>
                </c:pt>
                <c:pt idx="22">
                  <c:v>18.748172387901487</c:v>
                </c:pt>
                <c:pt idx="23">
                  <c:v>18.784789833749404</c:v>
                </c:pt>
                <c:pt idx="24">
                  <c:v>18.882398705179998</c:v>
                </c:pt>
                <c:pt idx="25">
                  <c:v>18.928055748485125</c:v>
                </c:pt>
                <c:pt idx="26">
                  <c:v>18.935684705579774</c:v>
                </c:pt>
                <c:pt idx="27">
                  <c:v>18.940908552598898</c:v>
                </c:pt>
                <c:pt idx="28">
                  <c:v>18.967531929222275</c:v>
                </c:pt>
                <c:pt idx="29">
                  <c:v>18.970075874381234</c:v>
                </c:pt>
                <c:pt idx="30">
                  <c:v>18.972513033943684</c:v>
                </c:pt>
                <c:pt idx="31">
                  <c:v>18.984023525260707</c:v>
                </c:pt>
                <c:pt idx="32">
                  <c:v>18.98577282790983</c:v>
                </c:pt>
                <c:pt idx="33">
                  <c:v>18.994934184809232</c:v>
                </c:pt>
                <c:pt idx="34">
                  <c:v>18.996542300641977</c:v>
                </c:pt>
                <c:pt idx="35">
                  <c:v>19.004450463907283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99104"/>
        <c:axId val="116446720"/>
      </c:scatterChart>
      <c:valAx>
        <c:axId val="11639910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Complete</a:t>
                </a:r>
              </a:p>
            </c:rich>
          </c:tx>
          <c:layout>
            <c:manualLayout>
              <c:xMode val="edge"/>
              <c:yMode val="edge"/>
              <c:x val="0.46379853095487933"/>
              <c:y val="0.8845208845208845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46720"/>
        <c:crosses val="autoZero"/>
        <c:crossBetween val="midCat"/>
        <c:majorUnit val="0.2"/>
      </c:valAx>
      <c:valAx>
        <c:axId val="1164467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1.6789087093389297E-2"/>
              <c:y val="0.47911547911547914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399104"/>
        <c:crosses val="autoZero"/>
        <c:crossBetween val="midCat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6726128016789089"/>
          <c:y val="0.16461916461916462"/>
          <c:w val="0.37145855194123817"/>
          <c:h val="7.1253071253071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69696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0</xdr:rowOff>
    </xdr:from>
    <xdr:to>
      <xdr:col>13</xdr:col>
      <xdr:colOff>19050</xdr:colOff>
      <xdr:row>32</xdr:row>
      <xdr:rowOff>0</xdr:rowOff>
    </xdr:to>
    <xdr:graphicFrame macro="">
      <xdr:nvGraphicFramePr>
        <xdr:cNvPr id="10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9525</xdr:rowOff>
    </xdr:from>
    <xdr:to>
      <xdr:col>12</xdr:col>
      <xdr:colOff>600075</xdr:colOff>
      <xdr:row>32</xdr:row>
      <xdr:rowOff>0</xdr:rowOff>
    </xdr:to>
    <xdr:graphicFrame macro="">
      <xdr:nvGraphicFramePr>
        <xdr:cNvPr id="30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70"/>
  <sheetViews>
    <sheetView tabSelected="1" workbookViewId="0">
      <selection activeCell="M70" sqref="M70"/>
    </sheetView>
  </sheetViews>
  <sheetFormatPr defaultRowHeight="12.75" x14ac:dyDescent="0.2"/>
  <sheetData>
    <row r="1" spans="1:10" ht="23.25" x14ac:dyDescent="0.2">
      <c r="A1" s="57" t="s">
        <v>81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">
      <c r="A3" t="s">
        <v>28</v>
      </c>
    </row>
    <row r="4" spans="1:10" x14ac:dyDescent="0.2">
      <c r="A4" t="s">
        <v>29</v>
      </c>
    </row>
    <row r="5" spans="1:10" x14ac:dyDescent="0.2">
      <c r="A5" t="s">
        <v>30</v>
      </c>
    </row>
    <row r="6" spans="1:10" x14ac:dyDescent="0.2">
      <c r="A6" t="s">
        <v>66</v>
      </c>
    </row>
    <row r="7" spans="1:10" x14ac:dyDescent="0.2">
      <c r="A7" t="s">
        <v>65</v>
      </c>
    </row>
    <row r="8" spans="1:10" x14ac:dyDescent="0.2">
      <c r="A8" t="s">
        <v>36</v>
      </c>
    </row>
    <row r="9" spans="1:10" x14ac:dyDescent="0.2">
      <c r="A9" t="s">
        <v>37</v>
      </c>
    </row>
    <row r="10" spans="1:10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 x14ac:dyDescent="0.2">
      <c r="A11" t="s">
        <v>22</v>
      </c>
    </row>
    <row r="12" spans="1:10" x14ac:dyDescent="0.2">
      <c r="A12" t="s">
        <v>18</v>
      </c>
    </row>
    <row r="14" spans="1:10" x14ac:dyDescent="0.2">
      <c r="B14" t="s">
        <v>71</v>
      </c>
    </row>
    <row r="15" spans="1:10" x14ac:dyDescent="0.2">
      <c r="B15" t="s">
        <v>14</v>
      </c>
    </row>
    <row r="17" spans="1:10" x14ac:dyDescent="0.2">
      <c r="A17" t="s">
        <v>17</v>
      </c>
      <c r="B17" t="s">
        <v>15</v>
      </c>
    </row>
    <row r="18" spans="1:10" x14ac:dyDescent="0.2">
      <c r="B18" t="s">
        <v>16</v>
      </c>
    </row>
    <row r="20" spans="1:10" x14ac:dyDescent="0.2">
      <c r="A20" t="s">
        <v>68</v>
      </c>
    </row>
    <row r="21" spans="1:10" x14ac:dyDescent="0.2">
      <c r="A21" t="s">
        <v>69</v>
      </c>
    </row>
    <row r="22" spans="1:10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x14ac:dyDescent="0.2">
      <c r="A23" t="s">
        <v>24</v>
      </c>
    </row>
    <row r="25" spans="1:10" x14ac:dyDescent="0.2">
      <c r="B25" s="58" t="s">
        <v>70</v>
      </c>
    </row>
    <row r="26" spans="1:10" x14ac:dyDescent="0.2">
      <c r="B26" s="58" t="s">
        <v>32</v>
      </c>
    </row>
    <row r="27" spans="1:10" x14ac:dyDescent="0.2">
      <c r="B27" s="58" t="s">
        <v>33</v>
      </c>
    </row>
    <row r="28" spans="1:10" x14ac:dyDescent="0.2">
      <c r="B28" s="58" t="s">
        <v>35</v>
      </c>
    </row>
    <row r="29" spans="1:10" x14ac:dyDescent="0.2">
      <c r="B29" s="58" t="s">
        <v>34</v>
      </c>
    </row>
    <row r="31" spans="1:10" x14ac:dyDescent="0.2">
      <c r="B31" s="58" t="s">
        <v>31</v>
      </c>
      <c r="C31" s="58"/>
      <c r="D31" s="58"/>
      <c r="E31" s="58"/>
      <c r="F31" s="58"/>
      <c r="G31" s="58"/>
      <c r="H31" s="58"/>
      <c r="I31" s="58"/>
      <c r="J31" s="58"/>
    </row>
    <row r="32" spans="1:10" x14ac:dyDescent="0.2">
      <c r="B32" s="58" t="s">
        <v>27</v>
      </c>
      <c r="C32" s="58"/>
      <c r="D32" s="58"/>
      <c r="E32" s="58"/>
      <c r="F32" s="58"/>
      <c r="G32" s="58"/>
      <c r="H32" s="58"/>
      <c r="I32" s="58"/>
      <c r="J32" s="58"/>
    </row>
    <row r="34" spans="1:10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x14ac:dyDescent="0.2">
      <c r="A35" t="s">
        <v>47</v>
      </c>
    </row>
    <row r="36" spans="1:10" x14ac:dyDescent="0.2">
      <c r="A36" t="s">
        <v>42</v>
      </c>
    </row>
    <row r="37" spans="1:10" x14ac:dyDescent="0.2">
      <c r="A37" t="s">
        <v>43</v>
      </c>
    </row>
    <row r="39" spans="1:10" x14ac:dyDescent="0.2">
      <c r="A39" t="s">
        <v>54</v>
      </c>
    </row>
    <row r="40" spans="1:10" x14ac:dyDescent="0.2">
      <c r="A40" t="s">
        <v>55</v>
      </c>
    </row>
    <row r="41" spans="1:10" x14ac:dyDescent="0.2">
      <c r="A41" t="s">
        <v>56</v>
      </c>
    </row>
    <row r="42" spans="1:10" x14ac:dyDescent="0.2">
      <c r="A42" t="s">
        <v>58</v>
      </c>
    </row>
    <row r="43" spans="1:10" x14ac:dyDescent="0.2">
      <c r="A43" t="s">
        <v>57</v>
      </c>
    </row>
    <row r="44" spans="1:10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spans="1:10" x14ac:dyDescent="0.2">
      <c r="A45" s="61" t="s">
        <v>20</v>
      </c>
      <c r="B45" s="60"/>
    </row>
    <row r="46" spans="1:10" x14ac:dyDescent="0.2">
      <c r="A46" t="s">
        <v>21</v>
      </c>
    </row>
    <row r="47" spans="1:10" x14ac:dyDescent="0.2">
      <c r="A47" t="s">
        <v>19</v>
      </c>
    </row>
    <row r="48" spans="1:10" x14ac:dyDescent="0.2">
      <c r="A48" t="s">
        <v>23</v>
      </c>
    </row>
    <row r="49" spans="1:10" x14ac:dyDescent="0.2">
      <c r="A49" t="s">
        <v>45</v>
      </c>
    </row>
    <row r="50" spans="1:10" x14ac:dyDescent="0.2">
      <c r="A50" t="s">
        <v>62</v>
      </c>
    </row>
    <row r="51" spans="1:10" x14ac:dyDescent="0.2">
      <c r="A51" t="s">
        <v>61</v>
      </c>
    </row>
    <row r="52" spans="1:10" x14ac:dyDescent="0.2">
      <c r="A52" t="s">
        <v>64</v>
      </c>
    </row>
    <row r="53" spans="1:10" x14ac:dyDescent="0.2">
      <c r="A53" t="s">
        <v>63</v>
      </c>
    </row>
    <row r="54" spans="1:10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10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</row>
    <row r="56" spans="1:10" ht="23.25" x14ac:dyDescent="0.2">
      <c r="A56" s="57" t="s">
        <v>83</v>
      </c>
      <c r="B56" s="57"/>
      <c r="C56" s="57"/>
      <c r="D56" s="57"/>
      <c r="E56" s="57"/>
      <c r="F56" s="57"/>
      <c r="G56" s="57"/>
      <c r="H56" s="57"/>
      <c r="I56" s="57"/>
      <c r="J56" s="57"/>
    </row>
    <row r="57" spans="1:10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</row>
    <row r="58" spans="1:10" x14ac:dyDescent="0.2">
      <c r="A58" t="s">
        <v>85</v>
      </c>
    </row>
    <row r="59" spans="1:10" x14ac:dyDescent="0.2">
      <c r="A59" t="s">
        <v>84</v>
      </c>
    </row>
    <row r="61" spans="1:10" x14ac:dyDescent="0.2">
      <c r="A61" s="120" t="s">
        <v>78</v>
      </c>
    </row>
    <row r="62" spans="1:10" x14ac:dyDescent="0.2">
      <c r="A62" s="120" t="s">
        <v>79</v>
      </c>
    </row>
    <row r="63" spans="1:10" x14ac:dyDescent="0.2">
      <c r="A63" s="120" t="s">
        <v>80</v>
      </c>
    </row>
    <row r="64" spans="1:10" x14ac:dyDescent="0.2">
      <c r="A64" s="120" t="s">
        <v>86</v>
      </c>
    </row>
    <row r="65" spans="1:10" x14ac:dyDescent="0.2">
      <c r="A65" s="120" t="s">
        <v>89</v>
      </c>
    </row>
    <row r="67" spans="1:10" x14ac:dyDescent="0.2">
      <c r="A67" t="s">
        <v>90</v>
      </c>
    </row>
    <row r="68" spans="1:10" x14ac:dyDescent="0.2">
      <c r="A68" s="120" t="s">
        <v>91</v>
      </c>
    </row>
    <row r="69" spans="1:10" x14ac:dyDescent="0.2">
      <c r="A69" s="120" t="s">
        <v>92</v>
      </c>
    </row>
    <row r="70" spans="1:10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</row>
  </sheetData>
  <phoneticPr fontId="6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AZ19"/>
  <sheetViews>
    <sheetView workbookViewId="0">
      <selection activeCell="D26" sqref="D26"/>
    </sheetView>
  </sheetViews>
  <sheetFormatPr defaultRowHeight="12.75" x14ac:dyDescent="0.2"/>
  <cols>
    <col min="1" max="1" width="23.28515625" customWidth="1"/>
    <col min="2" max="2" width="14.28515625" customWidth="1"/>
    <col min="3" max="52" width="11.28515625" customWidth="1"/>
  </cols>
  <sheetData>
    <row r="1" spans="1:52" ht="26.25" thickTop="1" x14ac:dyDescent="0.35">
      <c r="A1" s="6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9"/>
    </row>
    <row r="2" spans="1:52" ht="6.75" customHeight="1" x14ac:dyDescent="0.2">
      <c r="A2" s="1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11"/>
    </row>
    <row r="3" spans="1:52" ht="18" x14ac:dyDescent="0.25">
      <c r="A3" s="12" t="s">
        <v>0</v>
      </c>
      <c r="B3" s="43">
        <v>170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4"/>
    </row>
    <row r="4" spans="1:52" ht="6.75" customHeight="1" x14ac:dyDescent="0.2">
      <c r="A4" s="15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11"/>
    </row>
    <row r="5" spans="1:52" ht="18" customHeight="1" x14ac:dyDescent="0.2">
      <c r="A5" s="172" t="s">
        <v>4</v>
      </c>
      <c r="B5" s="2" t="s">
        <v>8</v>
      </c>
      <c r="C5" s="78">
        <v>1</v>
      </c>
      <c r="D5" s="79">
        <f xml:space="preserve"> C5 + 1</f>
        <v>2</v>
      </c>
      <c r="E5" s="79">
        <f t="shared" ref="E5:AZ5" si="0" xml:space="preserve"> D5 + 1</f>
        <v>3</v>
      </c>
      <c r="F5" s="79">
        <f t="shared" si="0"/>
        <v>4</v>
      </c>
      <c r="G5" s="79">
        <f t="shared" si="0"/>
        <v>5</v>
      </c>
      <c r="H5" s="79">
        <f t="shared" si="0"/>
        <v>6</v>
      </c>
      <c r="I5" s="79">
        <f t="shared" si="0"/>
        <v>7</v>
      </c>
      <c r="J5" s="79">
        <f t="shared" si="0"/>
        <v>8</v>
      </c>
      <c r="K5" s="79">
        <f t="shared" si="0"/>
        <v>9</v>
      </c>
      <c r="L5" s="79">
        <f t="shared" si="0"/>
        <v>10</v>
      </c>
      <c r="M5" s="79">
        <f t="shared" si="0"/>
        <v>11</v>
      </c>
      <c r="N5" s="79">
        <f t="shared" si="0"/>
        <v>12</v>
      </c>
      <c r="O5" s="79">
        <f t="shared" si="0"/>
        <v>13</v>
      </c>
      <c r="P5" s="79">
        <f t="shared" si="0"/>
        <v>14</v>
      </c>
      <c r="Q5" s="79">
        <f t="shared" si="0"/>
        <v>15</v>
      </c>
      <c r="R5" s="79">
        <f t="shared" si="0"/>
        <v>16</v>
      </c>
      <c r="S5" s="79">
        <f t="shared" si="0"/>
        <v>17</v>
      </c>
      <c r="T5" s="79">
        <f t="shared" si="0"/>
        <v>18</v>
      </c>
      <c r="U5" s="79">
        <f t="shared" si="0"/>
        <v>19</v>
      </c>
      <c r="V5" s="79">
        <f t="shared" si="0"/>
        <v>20</v>
      </c>
      <c r="W5" s="79">
        <f t="shared" si="0"/>
        <v>21</v>
      </c>
      <c r="X5" s="79">
        <f t="shared" si="0"/>
        <v>22</v>
      </c>
      <c r="Y5" s="79">
        <f t="shared" si="0"/>
        <v>23</v>
      </c>
      <c r="Z5" s="79">
        <f t="shared" si="0"/>
        <v>24</v>
      </c>
      <c r="AA5" s="79">
        <f t="shared" si="0"/>
        <v>25</v>
      </c>
      <c r="AB5" s="79">
        <f t="shared" si="0"/>
        <v>26</v>
      </c>
      <c r="AC5" s="79">
        <f t="shared" si="0"/>
        <v>27</v>
      </c>
      <c r="AD5" s="79">
        <f t="shared" si="0"/>
        <v>28</v>
      </c>
      <c r="AE5" s="79">
        <f t="shared" si="0"/>
        <v>29</v>
      </c>
      <c r="AF5" s="79">
        <f t="shared" si="0"/>
        <v>30</v>
      </c>
      <c r="AG5" s="79">
        <f t="shared" si="0"/>
        <v>31</v>
      </c>
      <c r="AH5" s="79">
        <f t="shared" si="0"/>
        <v>32</v>
      </c>
      <c r="AI5" s="79">
        <f t="shared" si="0"/>
        <v>33</v>
      </c>
      <c r="AJ5" s="79">
        <f t="shared" si="0"/>
        <v>34</v>
      </c>
      <c r="AK5" s="79">
        <f t="shared" si="0"/>
        <v>35</v>
      </c>
      <c r="AL5" s="79">
        <f t="shared" si="0"/>
        <v>36</v>
      </c>
      <c r="AM5" s="79">
        <f t="shared" si="0"/>
        <v>37</v>
      </c>
      <c r="AN5" s="79">
        <f t="shared" si="0"/>
        <v>38</v>
      </c>
      <c r="AO5" s="79">
        <f t="shared" si="0"/>
        <v>39</v>
      </c>
      <c r="AP5" s="79">
        <f t="shared" si="0"/>
        <v>40</v>
      </c>
      <c r="AQ5" s="79">
        <f t="shared" si="0"/>
        <v>41</v>
      </c>
      <c r="AR5" s="79">
        <f t="shared" si="0"/>
        <v>42</v>
      </c>
      <c r="AS5" s="79">
        <f t="shared" si="0"/>
        <v>43</v>
      </c>
      <c r="AT5" s="79">
        <f t="shared" si="0"/>
        <v>44</v>
      </c>
      <c r="AU5" s="79">
        <f t="shared" si="0"/>
        <v>45</v>
      </c>
      <c r="AV5" s="79">
        <f t="shared" si="0"/>
        <v>46</v>
      </c>
      <c r="AW5" s="79">
        <f t="shared" si="0"/>
        <v>47</v>
      </c>
      <c r="AX5" s="79">
        <f t="shared" si="0"/>
        <v>48</v>
      </c>
      <c r="AY5" s="79">
        <f t="shared" si="0"/>
        <v>49</v>
      </c>
      <c r="AZ5" s="80">
        <f t="shared" si="0"/>
        <v>50</v>
      </c>
    </row>
    <row r="6" spans="1:52" ht="18" customHeight="1" x14ac:dyDescent="0.2">
      <c r="A6" s="172"/>
      <c r="B6" s="3" t="s">
        <v>2</v>
      </c>
      <c r="C6" s="81">
        <v>9.85</v>
      </c>
      <c r="D6" s="81">
        <v>11.200000000000001</v>
      </c>
      <c r="E6" s="81">
        <v>14.35</v>
      </c>
      <c r="F6" s="81">
        <v>15.249999999999998</v>
      </c>
      <c r="G6" s="81">
        <v>19.099999999999998</v>
      </c>
      <c r="H6" s="81">
        <v>24.483333333333331</v>
      </c>
      <c r="I6" s="81">
        <v>36.216666666666661</v>
      </c>
      <c r="J6" s="81">
        <v>40</v>
      </c>
      <c r="K6" s="81">
        <v>50.066666666666677</v>
      </c>
      <c r="L6" s="81">
        <v>53.5</v>
      </c>
      <c r="M6" s="81">
        <v>59.233333333333334</v>
      </c>
      <c r="N6" s="81">
        <v>74.500000000000014</v>
      </c>
      <c r="O6" s="81">
        <v>78.233333333333348</v>
      </c>
      <c r="P6" s="81">
        <v>97.4</v>
      </c>
      <c r="Q6" s="81">
        <v>101.53333333333335</v>
      </c>
      <c r="R6" s="81">
        <v>104.71666666666665</v>
      </c>
      <c r="S6" s="81">
        <v>124.25</v>
      </c>
      <c r="T6" s="81">
        <v>128.93333333333334</v>
      </c>
      <c r="U6" s="81">
        <v>134.36666666666665</v>
      </c>
      <c r="V6" s="81">
        <v>138.95000000000002</v>
      </c>
      <c r="W6" s="81">
        <v>143.19999999999999</v>
      </c>
      <c r="X6" s="81">
        <v>145.44999999999999</v>
      </c>
      <c r="Y6" s="81">
        <v>146</v>
      </c>
      <c r="Z6" s="81">
        <v>147.9</v>
      </c>
      <c r="AA6" s="81">
        <v>153.75</v>
      </c>
      <c r="AB6" s="81">
        <v>157.5</v>
      </c>
      <c r="AC6" s="81">
        <v>158.75</v>
      </c>
      <c r="AD6" s="81">
        <v>160.9</v>
      </c>
      <c r="AE6" s="81">
        <v>165</v>
      </c>
      <c r="AF6" s="81">
        <v>165.2</v>
      </c>
      <c r="AG6" s="81">
        <v>165.39999999999998</v>
      </c>
      <c r="AH6" s="81">
        <v>166.5</v>
      </c>
      <c r="AI6" s="81">
        <v>166.70000000000002</v>
      </c>
      <c r="AJ6" s="81">
        <v>167.8</v>
      </c>
      <c r="AK6" s="81">
        <v>168</v>
      </c>
      <c r="AL6" s="81">
        <v>170</v>
      </c>
      <c r="AM6" s="81" t="e">
        <v>#N/A</v>
      </c>
      <c r="AN6" s="81" t="e">
        <v>#N/A</v>
      </c>
      <c r="AO6" s="81" t="e">
        <v>#N/A</v>
      </c>
      <c r="AP6" s="81" t="e">
        <v>#N/A</v>
      </c>
      <c r="AQ6" s="81" t="e">
        <v>#N/A</v>
      </c>
      <c r="AR6" s="81" t="e">
        <v>#N/A</v>
      </c>
      <c r="AS6" s="81" t="e">
        <v>#N/A</v>
      </c>
      <c r="AT6" s="81" t="e">
        <v>#N/A</v>
      </c>
      <c r="AU6" s="81" t="e">
        <v>#N/A</v>
      </c>
      <c r="AV6" s="81" t="e">
        <v>#N/A</v>
      </c>
      <c r="AW6" s="81" t="e">
        <v>#N/A</v>
      </c>
      <c r="AX6" s="81" t="e">
        <v>#N/A</v>
      </c>
      <c r="AY6" s="81" t="e">
        <v>#N/A</v>
      </c>
      <c r="AZ6" s="82" t="e">
        <v>#N/A</v>
      </c>
    </row>
    <row r="7" spans="1:52" ht="18" customHeight="1" x14ac:dyDescent="0.2">
      <c r="A7" s="172"/>
      <c r="B7" s="2" t="s">
        <v>3</v>
      </c>
      <c r="C7" s="100">
        <v>0.66723068245910877</v>
      </c>
      <c r="D7" s="100">
        <v>0.75198412698412698</v>
      </c>
      <c r="E7" s="100">
        <v>0.78552071234998067</v>
      </c>
      <c r="F7" s="100">
        <v>0.78506375227686709</v>
      </c>
      <c r="G7" s="100">
        <v>0.92728330424665495</v>
      </c>
      <c r="H7" s="100">
        <v>0.93672624061104637</v>
      </c>
      <c r="I7" s="100">
        <v>0.78551873142652118</v>
      </c>
      <c r="J7" s="100">
        <v>0.7607203389830508</v>
      </c>
      <c r="K7" s="100">
        <v>0.84586652824482589</v>
      </c>
      <c r="L7" s="100">
        <v>0.88293996515127526</v>
      </c>
      <c r="M7" s="100">
        <v>0.85349522619535878</v>
      </c>
      <c r="N7" s="100">
        <v>0.82550335570469802</v>
      </c>
      <c r="O7" s="100">
        <v>0.84510889997243033</v>
      </c>
      <c r="P7" s="100">
        <v>0.87921246527358365</v>
      </c>
      <c r="Q7" s="100">
        <v>0.88297091653470317</v>
      </c>
      <c r="R7" s="100">
        <v>0.8918088960874816</v>
      </c>
      <c r="S7" s="100">
        <v>0.92853592141081798</v>
      </c>
      <c r="T7" s="100">
        <v>0.95327711015226624</v>
      </c>
      <c r="U7" s="100">
        <v>0.95870794446487984</v>
      </c>
      <c r="V7" s="100">
        <v>0.97198198309984984</v>
      </c>
      <c r="W7" s="100">
        <v>0.96864765941051845</v>
      </c>
      <c r="X7" s="100">
        <v>0.97660056187100686</v>
      </c>
      <c r="Y7" s="100">
        <v>0.97782239017477568</v>
      </c>
      <c r="Z7" s="100">
        <v>0.98363292998531149</v>
      </c>
      <c r="AA7" s="100">
        <v>0.98299651567944246</v>
      </c>
      <c r="AB7" s="100">
        <v>0.99265306122448971</v>
      </c>
      <c r="AC7" s="100">
        <v>0.99514060742407195</v>
      </c>
      <c r="AD7" s="100">
        <v>1</v>
      </c>
      <c r="AE7" s="100">
        <v>0.98701298701298701</v>
      </c>
      <c r="AF7" s="100">
        <v>0.98754756139744038</v>
      </c>
      <c r="AG7" s="100">
        <v>0.98808084297806187</v>
      </c>
      <c r="AH7" s="100">
        <v>0.99099099099099097</v>
      </c>
      <c r="AI7" s="100">
        <v>0.99151598251778206</v>
      </c>
      <c r="AJ7" s="100">
        <v>0.99182700493785103</v>
      </c>
      <c r="AK7" s="100">
        <v>0.9920918367346937</v>
      </c>
      <c r="AL7" s="100">
        <v>1</v>
      </c>
      <c r="AM7" s="100" t="e">
        <v>#N/A</v>
      </c>
      <c r="AN7" s="100" t="e">
        <v>#N/A</v>
      </c>
      <c r="AO7" s="100" t="e">
        <v>#N/A</v>
      </c>
      <c r="AP7" s="100" t="e">
        <v>#N/A</v>
      </c>
      <c r="AQ7" s="100" t="e">
        <v>#N/A</v>
      </c>
      <c r="AR7" s="100" t="e">
        <v>#N/A</v>
      </c>
      <c r="AS7" s="100" t="e">
        <v>#N/A</v>
      </c>
      <c r="AT7" s="100" t="e">
        <v>#N/A</v>
      </c>
      <c r="AU7" s="100" t="e">
        <v>#N/A</v>
      </c>
      <c r="AV7" s="100" t="e">
        <v>#N/A</v>
      </c>
      <c r="AW7" s="100" t="e">
        <v>#N/A</v>
      </c>
      <c r="AX7" s="100" t="e">
        <v>#N/A</v>
      </c>
      <c r="AY7" s="100" t="e">
        <v>#N/A</v>
      </c>
      <c r="AZ7" s="101" t="e">
        <v>#N/A</v>
      </c>
    </row>
    <row r="8" spans="1:52" ht="6.75" customHeight="1" x14ac:dyDescent="0.2">
      <c r="A8" s="15"/>
      <c r="B8" s="4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77"/>
    </row>
    <row r="9" spans="1:52" s="76" customFormat="1" ht="18" customHeight="1" x14ac:dyDescent="0.2">
      <c r="A9" s="171" t="s">
        <v>7</v>
      </c>
      <c r="B9" s="18" t="s">
        <v>1</v>
      </c>
      <c r="C9" s="51">
        <f t="shared" ref="C9:AZ9" si="1" xml:space="preserve"> IF(ISNUMBER(C6), C6/$B$3, #N/A)</f>
        <v>5.7941176470588232E-2</v>
      </c>
      <c r="D9" s="52">
        <f t="shared" si="1"/>
        <v>6.5882352941176475E-2</v>
      </c>
      <c r="E9" s="52">
        <f t="shared" si="1"/>
        <v>8.4411764705882353E-2</v>
      </c>
      <c r="F9" s="52">
        <f t="shared" si="1"/>
        <v>8.9705882352941163E-2</v>
      </c>
      <c r="G9" s="52">
        <f t="shared" si="1"/>
        <v>0.11235294117647057</v>
      </c>
      <c r="H9" s="52">
        <f t="shared" si="1"/>
        <v>0.14401960784313725</v>
      </c>
      <c r="I9" s="52">
        <f t="shared" si="1"/>
        <v>0.21303921568627449</v>
      </c>
      <c r="J9" s="52">
        <f t="shared" si="1"/>
        <v>0.23529411764705882</v>
      </c>
      <c r="K9" s="52">
        <f t="shared" si="1"/>
        <v>0.29450980392156867</v>
      </c>
      <c r="L9" s="52">
        <f t="shared" si="1"/>
        <v>0.31470588235294117</v>
      </c>
      <c r="M9" s="52">
        <f t="shared" si="1"/>
        <v>0.34843137254901962</v>
      </c>
      <c r="N9" s="52">
        <f t="shared" si="1"/>
        <v>0.43823529411764717</v>
      </c>
      <c r="O9" s="52">
        <f t="shared" si="1"/>
        <v>0.46019607843137261</v>
      </c>
      <c r="P9" s="52">
        <f t="shared" si="1"/>
        <v>0.57294117647058829</v>
      </c>
      <c r="Q9" s="52">
        <f t="shared" si="1"/>
        <v>0.59725490196078435</v>
      </c>
      <c r="R9" s="52">
        <f t="shared" si="1"/>
        <v>0.61598039215686262</v>
      </c>
      <c r="S9" s="52">
        <f t="shared" si="1"/>
        <v>0.73088235294117643</v>
      </c>
      <c r="T9" s="52">
        <f t="shared" si="1"/>
        <v>0.7584313725490196</v>
      </c>
      <c r="U9" s="52">
        <f t="shared" si="1"/>
        <v>0.790392156862745</v>
      </c>
      <c r="V9" s="52">
        <f t="shared" si="1"/>
        <v>0.81735294117647073</v>
      </c>
      <c r="W9" s="52">
        <f t="shared" si="1"/>
        <v>0.84235294117647053</v>
      </c>
      <c r="X9" s="52">
        <f t="shared" si="1"/>
        <v>0.85558823529411754</v>
      </c>
      <c r="Y9" s="52">
        <f t="shared" si="1"/>
        <v>0.85882352941176465</v>
      </c>
      <c r="Z9" s="52">
        <f t="shared" si="1"/>
        <v>0.87</v>
      </c>
      <c r="AA9" s="52">
        <f t="shared" si="1"/>
        <v>0.90441176470588236</v>
      </c>
      <c r="AB9" s="52">
        <f t="shared" si="1"/>
        <v>0.92647058823529416</v>
      </c>
      <c r="AC9" s="52">
        <f t="shared" si="1"/>
        <v>0.93382352941176472</v>
      </c>
      <c r="AD9" s="52">
        <f t="shared" si="1"/>
        <v>0.94647058823529417</v>
      </c>
      <c r="AE9" s="52">
        <f t="shared" si="1"/>
        <v>0.97058823529411764</v>
      </c>
      <c r="AF9" s="52">
        <f t="shared" si="1"/>
        <v>0.97176470588235286</v>
      </c>
      <c r="AG9" s="52">
        <f t="shared" si="1"/>
        <v>0.97294117647058809</v>
      </c>
      <c r="AH9" s="52">
        <f t="shared" si="1"/>
        <v>0.97941176470588232</v>
      </c>
      <c r="AI9" s="52">
        <f t="shared" si="1"/>
        <v>0.98058823529411776</v>
      </c>
      <c r="AJ9" s="52">
        <f t="shared" si="1"/>
        <v>0.98705882352941188</v>
      </c>
      <c r="AK9" s="52">
        <f t="shared" si="1"/>
        <v>0.9882352941176471</v>
      </c>
      <c r="AL9" s="52">
        <f t="shared" si="1"/>
        <v>1</v>
      </c>
      <c r="AM9" s="52" t="e">
        <f t="shared" si="1"/>
        <v>#N/A</v>
      </c>
      <c r="AN9" s="52" t="e">
        <f t="shared" si="1"/>
        <v>#N/A</v>
      </c>
      <c r="AO9" s="52" t="e">
        <f t="shared" si="1"/>
        <v>#N/A</v>
      </c>
      <c r="AP9" s="52" t="e">
        <f t="shared" si="1"/>
        <v>#N/A</v>
      </c>
      <c r="AQ9" s="52" t="e">
        <f t="shared" si="1"/>
        <v>#N/A</v>
      </c>
      <c r="AR9" s="52" t="e">
        <f t="shared" si="1"/>
        <v>#N/A</v>
      </c>
      <c r="AS9" s="52" t="e">
        <f t="shared" si="1"/>
        <v>#N/A</v>
      </c>
      <c r="AT9" s="52" t="e">
        <f t="shared" si="1"/>
        <v>#N/A</v>
      </c>
      <c r="AU9" s="52" t="e">
        <f t="shared" si="1"/>
        <v>#N/A</v>
      </c>
      <c r="AV9" s="52" t="e">
        <f t="shared" si="1"/>
        <v>#N/A</v>
      </c>
      <c r="AW9" s="52" t="e">
        <f t="shared" si="1"/>
        <v>#N/A</v>
      </c>
      <c r="AX9" s="52" t="e">
        <f t="shared" si="1"/>
        <v>#N/A</v>
      </c>
      <c r="AY9" s="52" t="e">
        <f t="shared" si="1"/>
        <v>#N/A</v>
      </c>
      <c r="AZ9" s="50" t="e">
        <f t="shared" si="1"/>
        <v>#N/A</v>
      </c>
    </row>
    <row r="10" spans="1:52" ht="18" customHeight="1" x14ac:dyDescent="0.2">
      <c r="A10" s="171"/>
      <c r="B10" s="19" t="s">
        <v>6</v>
      </c>
      <c r="C10" s="51">
        <f t="shared" ref="C10:AH10" si="2" xml:space="preserve"> IF(ISNUMBER(C9), 1 - C9*EXP(-0.5*(1 - C9)), #N/A)</f>
        <v>0.96382389256379297</v>
      </c>
      <c r="D10" s="52">
        <f t="shared" si="2"/>
        <v>0.95870209399169493</v>
      </c>
      <c r="E10" s="52">
        <f t="shared" si="2"/>
        <v>0.94659455716663898</v>
      </c>
      <c r="F10" s="52">
        <f t="shared" si="2"/>
        <v>0.94309465427672434</v>
      </c>
      <c r="G10" s="52">
        <f t="shared" si="2"/>
        <v>0.92791675385653682</v>
      </c>
      <c r="H10" s="52">
        <f t="shared" si="2"/>
        <v>0.90612545531884425</v>
      </c>
      <c r="I10" s="52">
        <f t="shared" si="2"/>
        <v>0.85626147249821516</v>
      </c>
      <c r="J10" s="52">
        <f t="shared" si="2"/>
        <v>0.83946959644665453</v>
      </c>
      <c r="K10" s="52">
        <f t="shared" si="2"/>
        <v>0.79303137855459815</v>
      </c>
      <c r="L10" s="52">
        <f t="shared" si="2"/>
        <v>0.77659384516139518</v>
      </c>
      <c r="M10" s="52">
        <f t="shared" si="2"/>
        <v>0.7484461769740306</v>
      </c>
      <c r="N10" s="52">
        <f t="shared" si="2"/>
        <v>0.66908100597732489</v>
      </c>
      <c r="O10" s="52">
        <f t="shared" si="2"/>
        <v>0.64866130706978453</v>
      </c>
      <c r="P10" s="52">
        <f t="shared" si="2"/>
        <v>0.53721913846865399</v>
      </c>
      <c r="Q10" s="52">
        <f t="shared" si="2"/>
        <v>0.51167974800279858</v>
      </c>
      <c r="R10" s="52">
        <f t="shared" si="2"/>
        <v>0.49163213551984408</v>
      </c>
      <c r="S10" s="52">
        <f t="shared" si="2"/>
        <v>0.36113466847533193</v>
      </c>
      <c r="T10" s="52">
        <f t="shared" si="2"/>
        <v>0.32785909196559793</v>
      </c>
      <c r="U10" s="52">
        <f t="shared" si="2"/>
        <v>0.28825101377319384</v>
      </c>
      <c r="V10" s="52">
        <f t="shared" si="2"/>
        <v>0.25398368591699083</v>
      </c>
      <c r="W10" s="52">
        <f t="shared" si="2"/>
        <v>0.22149488074419732</v>
      </c>
      <c r="X10" s="52">
        <f t="shared" si="2"/>
        <v>0.20401260959421719</v>
      </c>
      <c r="Y10" s="52">
        <f t="shared" si="2"/>
        <v>0.19970914659796479</v>
      </c>
      <c r="Z10" s="52">
        <f t="shared" si="2"/>
        <v>0.18475130686165897</v>
      </c>
      <c r="AA10" s="52">
        <f t="shared" si="2"/>
        <v>0.13779709553782726</v>
      </c>
      <c r="AB10" s="52">
        <f t="shared" si="2"/>
        <v>0.10697230456976792</v>
      </c>
      <c r="AC10" s="52">
        <f t="shared" si="2"/>
        <v>9.6569445420211175E-2</v>
      </c>
      <c r="AD10" s="52">
        <f t="shared" si="2"/>
        <v>7.8525421127000894E-2</v>
      </c>
      <c r="AE10" s="52">
        <f t="shared" si="2"/>
        <v>4.3580682537806559E-2</v>
      </c>
      <c r="AF10" s="52">
        <f t="shared" si="2"/>
        <v>4.1857939154484103E-2</v>
      </c>
      <c r="AG10" s="52">
        <f t="shared" si="2"/>
        <v>4.0133499553696494E-2</v>
      </c>
      <c r="AH10" s="52">
        <f t="shared" si="2"/>
        <v>3.0618699260606119E-2</v>
      </c>
      <c r="AI10" s="52">
        <f t="shared" ref="AI10:AZ10" si="3" xml:space="preserve"> IF(ISNUMBER(AI9), 1 - AI9*EXP(-0.5*(1 - AI9)), #N/A)</f>
        <v>2.8883200081661342E-2</v>
      </c>
      <c r="AJ10" s="52">
        <f t="shared" si="3"/>
        <v>1.9307408835498086E-2</v>
      </c>
      <c r="AK10" s="52">
        <f t="shared" si="3"/>
        <v>1.7560790650102187E-2</v>
      </c>
      <c r="AL10" s="52">
        <f t="shared" si="3"/>
        <v>0</v>
      </c>
      <c r="AM10" s="52" t="e">
        <f t="shared" si="3"/>
        <v>#N/A</v>
      </c>
      <c r="AN10" s="52" t="e">
        <f t="shared" si="3"/>
        <v>#N/A</v>
      </c>
      <c r="AO10" s="52" t="e">
        <f t="shared" si="3"/>
        <v>#N/A</v>
      </c>
      <c r="AP10" s="52" t="e">
        <f t="shared" si="3"/>
        <v>#N/A</v>
      </c>
      <c r="AQ10" s="52" t="e">
        <f t="shared" si="3"/>
        <v>#N/A</v>
      </c>
      <c r="AR10" s="52" t="e">
        <f t="shared" si="3"/>
        <v>#N/A</v>
      </c>
      <c r="AS10" s="52" t="e">
        <f t="shared" si="3"/>
        <v>#N/A</v>
      </c>
      <c r="AT10" s="52" t="e">
        <f t="shared" si="3"/>
        <v>#N/A</v>
      </c>
      <c r="AU10" s="52" t="e">
        <f t="shared" si="3"/>
        <v>#N/A</v>
      </c>
      <c r="AV10" s="52" t="e">
        <f t="shared" si="3"/>
        <v>#N/A</v>
      </c>
      <c r="AW10" s="52" t="e">
        <f t="shared" si="3"/>
        <v>#N/A</v>
      </c>
      <c r="AX10" s="52" t="e">
        <f t="shared" si="3"/>
        <v>#N/A</v>
      </c>
      <c r="AY10" s="52" t="e">
        <f t="shared" si="3"/>
        <v>#N/A</v>
      </c>
      <c r="AZ10" s="50" t="e">
        <f t="shared" si="3"/>
        <v>#N/A</v>
      </c>
    </row>
    <row r="11" spans="1:52" ht="18" customHeight="1" x14ac:dyDescent="0.2">
      <c r="A11" s="171"/>
      <c r="B11" s="19" t="s">
        <v>5</v>
      </c>
      <c r="C11" s="47">
        <f t="shared" ref="C11:AH11" si="4" xml:space="preserve"> IF(ISNUMBER(C6), (1 - C7) * C6, #N/A)</f>
        <v>3.2777777777777786</v>
      </c>
      <c r="D11" s="48">
        <f t="shared" si="4"/>
        <v>2.7777777777777781</v>
      </c>
      <c r="E11" s="48">
        <f t="shared" si="4"/>
        <v>3.0777777777777775</v>
      </c>
      <c r="F11" s="48">
        <f t="shared" si="4"/>
        <v>3.2777777777777763</v>
      </c>
      <c r="G11" s="48">
        <f t="shared" si="4"/>
        <v>1.3888888888888904</v>
      </c>
      <c r="H11" s="48">
        <f t="shared" si="4"/>
        <v>1.5491525423728814</v>
      </c>
      <c r="I11" s="48">
        <f t="shared" si="4"/>
        <v>7.7677966101694906</v>
      </c>
      <c r="J11" s="48">
        <f t="shared" si="4"/>
        <v>9.5711864406779679</v>
      </c>
      <c r="K11" s="48">
        <f t="shared" si="4"/>
        <v>7.7169491525423854</v>
      </c>
      <c r="L11" s="48">
        <f t="shared" si="4"/>
        <v>6.2627118644067732</v>
      </c>
      <c r="M11" s="48">
        <f t="shared" si="4"/>
        <v>8.6779661016949152</v>
      </c>
      <c r="N11" s="48">
        <f t="shared" si="4"/>
        <v>13</v>
      </c>
      <c r="O11" s="48">
        <f t="shared" si="4"/>
        <v>12.117647058823536</v>
      </c>
      <c r="P11" s="48">
        <f t="shared" si="4"/>
        <v>11.764705882352953</v>
      </c>
      <c r="Q11" s="48">
        <f t="shared" si="4"/>
        <v>11.882352941176473</v>
      </c>
      <c r="R11" s="48">
        <f t="shared" si="4"/>
        <v>11.329411764705885</v>
      </c>
      <c r="S11" s="48">
        <f t="shared" si="4"/>
        <v>8.8794117647058659</v>
      </c>
      <c r="T11" s="48">
        <f t="shared" si="4"/>
        <v>6.0241379310344731</v>
      </c>
      <c r="U11" s="48">
        <f t="shared" si="4"/>
        <v>5.5482758620689783</v>
      </c>
      <c r="V11" s="48">
        <f t="shared" si="4"/>
        <v>3.8931034482758644</v>
      </c>
      <c r="W11" s="48">
        <f t="shared" si="4"/>
        <v>4.4896551724137579</v>
      </c>
      <c r="X11" s="48">
        <f t="shared" si="4"/>
        <v>3.4034482758620523</v>
      </c>
      <c r="Y11" s="48">
        <f t="shared" si="4"/>
        <v>3.2379310344827505</v>
      </c>
      <c r="Z11" s="48">
        <f t="shared" si="4"/>
        <v>2.4206896551724308</v>
      </c>
      <c r="AA11" s="48">
        <f t="shared" si="4"/>
        <v>2.6142857142857214</v>
      </c>
      <c r="AB11" s="48">
        <f t="shared" si="4"/>
        <v>1.157142857142871</v>
      </c>
      <c r="AC11" s="48">
        <f t="shared" si="4"/>
        <v>0.77142857142857724</v>
      </c>
      <c r="AD11" s="48">
        <f t="shared" si="4"/>
        <v>0</v>
      </c>
      <c r="AE11" s="48">
        <f t="shared" si="4"/>
        <v>2.1428571428571437</v>
      </c>
      <c r="AF11" s="48">
        <f t="shared" si="4"/>
        <v>2.0571428571428498</v>
      </c>
      <c r="AG11" s="48">
        <f t="shared" si="4"/>
        <v>1.9714285714285666</v>
      </c>
      <c r="AH11" s="48">
        <f t="shared" si="4"/>
        <v>1.5000000000000031</v>
      </c>
      <c r="AI11" s="48">
        <f t="shared" ref="AI11:AZ11" si="5" xml:space="preserve"> IF(ISNUMBER(AI6), (1 - AI7) * AI6, #N/A)</f>
        <v>1.4142857142857312</v>
      </c>
      <c r="AJ11" s="48">
        <f t="shared" si="5"/>
        <v>1.371428571428597</v>
      </c>
      <c r="AK11" s="48">
        <f t="shared" si="5"/>
        <v>1.3285714285714585</v>
      </c>
      <c r="AL11" s="48">
        <f t="shared" si="5"/>
        <v>0</v>
      </c>
      <c r="AM11" s="48" t="e">
        <f t="shared" si="5"/>
        <v>#N/A</v>
      </c>
      <c r="AN11" s="48" t="e">
        <f t="shared" si="5"/>
        <v>#N/A</v>
      </c>
      <c r="AO11" s="48" t="e">
        <f t="shared" si="5"/>
        <v>#N/A</v>
      </c>
      <c r="AP11" s="48" t="e">
        <f t="shared" si="5"/>
        <v>#N/A</v>
      </c>
      <c r="AQ11" s="48" t="e">
        <f t="shared" si="5"/>
        <v>#N/A</v>
      </c>
      <c r="AR11" s="48" t="e">
        <f t="shared" si="5"/>
        <v>#N/A</v>
      </c>
      <c r="AS11" s="48" t="e">
        <f t="shared" si="5"/>
        <v>#N/A</v>
      </c>
      <c r="AT11" s="48" t="e">
        <f t="shared" si="5"/>
        <v>#N/A</v>
      </c>
      <c r="AU11" s="48" t="e">
        <f t="shared" si="5"/>
        <v>#N/A</v>
      </c>
      <c r="AV11" s="48" t="e">
        <f t="shared" si="5"/>
        <v>#N/A</v>
      </c>
      <c r="AW11" s="48" t="e">
        <f t="shared" si="5"/>
        <v>#N/A</v>
      </c>
      <c r="AX11" s="48" t="e">
        <f t="shared" si="5"/>
        <v>#N/A</v>
      </c>
      <c r="AY11" s="48" t="e">
        <f t="shared" si="5"/>
        <v>#N/A</v>
      </c>
      <c r="AZ11" s="53" t="e">
        <f t="shared" si="5"/>
        <v>#N/A</v>
      </c>
    </row>
    <row r="12" spans="1:52" ht="18" customHeight="1" x14ac:dyDescent="0.2">
      <c r="A12" s="171"/>
      <c r="B12" s="18" t="s">
        <v>49</v>
      </c>
      <c r="C12" s="49">
        <f xml:space="preserve"> IF(ISNUMBER(C6), $B$3 - C6, #N/A)</f>
        <v>160.15</v>
      </c>
      <c r="D12" s="55">
        <f xml:space="preserve"> IF(ISNUMBER(D6), $B$3 - D6, #N/A)</f>
        <v>158.80000000000001</v>
      </c>
      <c r="E12" s="55">
        <f t="shared" ref="E12:AY12" si="6" xml:space="preserve"> IF(ISNUMBER(E6), $B$3 - E6, #N/A)</f>
        <v>155.65</v>
      </c>
      <c r="F12" s="55">
        <f t="shared" si="6"/>
        <v>154.75</v>
      </c>
      <c r="G12" s="55">
        <f t="shared" si="6"/>
        <v>150.9</v>
      </c>
      <c r="H12" s="55">
        <f t="shared" si="6"/>
        <v>145.51666666666668</v>
      </c>
      <c r="I12" s="55">
        <f t="shared" si="6"/>
        <v>133.78333333333333</v>
      </c>
      <c r="J12" s="55">
        <f t="shared" si="6"/>
        <v>130</v>
      </c>
      <c r="K12" s="55">
        <f t="shared" si="6"/>
        <v>119.93333333333332</v>
      </c>
      <c r="L12" s="55">
        <f t="shared" si="6"/>
        <v>116.5</v>
      </c>
      <c r="M12" s="55">
        <f t="shared" si="6"/>
        <v>110.76666666666667</v>
      </c>
      <c r="N12" s="55">
        <f t="shared" si="6"/>
        <v>95.499999999999986</v>
      </c>
      <c r="O12" s="55">
        <f t="shared" si="6"/>
        <v>91.766666666666652</v>
      </c>
      <c r="P12" s="55">
        <f t="shared" si="6"/>
        <v>72.599999999999994</v>
      </c>
      <c r="Q12" s="55">
        <f t="shared" si="6"/>
        <v>68.466666666666654</v>
      </c>
      <c r="R12" s="55">
        <f t="shared" si="6"/>
        <v>65.283333333333346</v>
      </c>
      <c r="S12" s="55">
        <f t="shared" si="6"/>
        <v>45.75</v>
      </c>
      <c r="T12" s="55">
        <f t="shared" si="6"/>
        <v>41.066666666666663</v>
      </c>
      <c r="U12" s="55">
        <f t="shared" si="6"/>
        <v>35.633333333333354</v>
      </c>
      <c r="V12" s="55">
        <f t="shared" si="6"/>
        <v>31.049999999999983</v>
      </c>
      <c r="W12" s="55">
        <f t="shared" si="6"/>
        <v>26.800000000000011</v>
      </c>
      <c r="X12" s="55">
        <f t="shared" si="6"/>
        <v>24.550000000000011</v>
      </c>
      <c r="Y12" s="55">
        <f t="shared" si="6"/>
        <v>24</v>
      </c>
      <c r="Z12" s="55">
        <f t="shared" si="6"/>
        <v>22.099999999999994</v>
      </c>
      <c r="AA12" s="55">
        <f t="shared" si="6"/>
        <v>16.25</v>
      </c>
      <c r="AB12" s="55">
        <f t="shared" si="6"/>
        <v>12.5</v>
      </c>
      <c r="AC12" s="55">
        <f t="shared" si="6"/>
        <v>11.25</v>
      </c>
      <c r="AD12" s="55">
        <f t="shared" si="6"/>
        <v>9.0999999999999943</v>
      </c>
      <c r="AE12" s="55">
        <f t="shared" si="6"/>
        <v>5</v>
      </c>
      <c r="AF12" s="55">
        <f t="shared" si="6"/>
        <v>4.8000000000000114</v>
      </c>
      <c r="AG12" s="55">
        <f t="shared" si="6"/>
        <v>4.6000000000000227</v>
      </c>
      <c r="AH12" s="55">
        <f t="shared" si="6"/>
        <v>3.5</v>
      </c>
      <c r="AI12" s="55">
        <f t="shared" si="6"/>
        <v>3.2999999999999829</v>
      </c>
      <c r="AJ12" s="55">
        <f t="shared" si="6"/>
        <v>2.1999999999999886</v>
      </c>
      <c r="AK12" s="55">
        <f t="shared" si="6"/>
        <v>2</v>
      </c>
      <c r="AL12" s="55">
        <f t="shared" si="6"/>
        <v>0</v>
      </c>
      <c r="AM12" s="55" t="e">
        <f t="shared" si="6"/>
        <v>#N/A</v>
      </c>
      <c r="AN12" s="55" t="e">
        <f t="shared" si="6"/>
        <v>#N/A</v>
      </c>
      <c r="AO12" s="55" t="e">
        <f t="shared" si="6"/>
        <v>#N/A</v>
      </c>
      <c r="AP12" s="55" t="e">
        <f t="shared" si="6"/>
        <v>#N/A</v>
      </c>
      <c r="AQ12" s="55" t="e">
        <f t="shared" si="6"/>
        <v>#N/A</v>
      </c>
      <c r="AR12" s="55" t="e">
        <f t="shared" si="6"/>
        <v>#N/A</v>
      </c>
      <c r="AS12" s="55" t="e">
        <f t="shared" si="6"/>
        <v>#N/A</v>
      </c>
      <c r="AT12" s="55" t="e">
        <f t="shared" si="6"/>
        <v>#N/A</v>
      </c>
      <c r="AU12" s="55" t="e">
        <f t="shared" si="6"/>
        <v>#N/A</v>
      </c>
      <c r="AV12" s="55" t="e">
        <f t="shared" si="6"/>
        <v>#N/A</v>
      </c>
      <c r="AW12" s="55" t="e">
        <f t="shared" si="6"/>
        <v>#N/A</v>
      </c>
      <c r="AX12" s="55" t="e">
        <f t="shared" si="6"/>
        <v>#N/A</v>
      </c>
      <c r="AY12" s="55" t="e">
        <f t="shared" si="6"/>
        <v>#N/A</v>
      </c>
      <c r="AZ12" s="54" t="e">
        <f xml:space="preserve"> IF(ISNUMBER(AZ6), $B$3 - AZ6, #N/A)</f>
        <v>#N/A</v>
      </c>
    </row>
    <row r="13" spans="1:52" ht="6.75" customHeight="1" x14ac:dyDescent="0.2">
      <c r="A13" s="10"/>
      <c r="B13" s="1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8"/>
    </row>
    <row r="14" spans="1:52" ht="18" x14ac:dyDescent="0.25">
      <c r="A14" s="16" t="s">
        <v>25</v>
      </c>
      <c r="B14" s="17" t="s">
        <v>26</v>
      </c>
      <c r="C14" s="64">
        <f xml:space="preserve"> IF(ISNUMBER(C10), IF(C10 = 0, 0, C10*C11/C12), #N/A)</f>
        <v>1.9726509751713254E-2</v>
      </c>
      <c r="D14" s="64">
        <f t="shared" ref="D14:AZ14" si="7" xml:space="preserve"> IF(ISNUMBER(D10), IF(D10 = 0, 0, D10*D11/D12), #N/A)</f>
        <v>1.6769907885385092E-2</v>
      </c>
      <c r="E14" s="64">
        <f t="shared" si="7"/>
        <v>1.8717685143674126E-2</v>
      </c>
      <c r="F14" s="64">
        <f t="shared" si="7"/>
        <v>1.9975797739122857E-2</v>
      </c>
      <c r="G14" s="64">
        <f t="shared" si="7"/>
        <v>8.5405783250178356E-3</v>
      </c>
      <c r="H14" s="64">
        <f t="shared" si="7"/>
        <v>9.6465001911531702E-3</v>
      </c>
      <c r="I14" s="64">
        <f t="shared" si="7"/>
        <v>4.9716693386000044E-2</v>
      </c>
      <c r="J14" s="64">
        <f t="shared" si="7"/>
        <v>6.1805538606704818E-2</v>
      </c>
      <c r="K14" s="64">
        <f t="shared" si="7"/>
        <v>5.1026538282460475E-2</v>
      </c>
      <c r="L14" s="64">
        <f t="shared" si="7"/>
        <v>4.1747497750365209E-2</v>
      </c>
      <c r="M14" s="64">
        <f t="shared" si="7"/>
        <v>5.8636688709513607E-2</v>
      </c>
      <c r="N14" s="64">
        <f t="shared" si="7"/>
        <v>9.1079089818902878E-2</v>
      </c>
      <c r="O14" s="64">
        <f t="shared" si="7"/>
        <v>8.5654726986416338E-2</v>
      </c>
      <c r="P14" s="64">
        <f t="shared" si="7"/>
        <v>8.7055442953922313E-2</v>
      </c>
      <c r="Q14" s="64">
        <f t="shared" si="7"/>
        <v>8.8801743309953621E-2</v>
      </c>
      <c r="R14" s="64">
        <f t="shared" si="7"/>
        <v>8.5318910902210846E-2</v>
      </c>
      <c r="S14" s="64">
        <f t="shared" si="7"/>
        <v>7.0091003801158805E-2</v>
      </c>
      <c r="T14" s="64">
        <f t="shared" si="7"/>
        <v>4.8094197855790874E-2</v>
      </c>
      <c r="U14" s="64">
        <f t="shared" si="7"/>
        <v>4.4882024563182125E-2</v>
      </c>
      <c r="V14" s="64">
        <f t="shared" si="7"/>
        <v>3.1844919917850295E-2</v>
      </c>
      <c r="W14" s="64">
        <f t="shared" si="7"/>
        <v>3.7105807350610205E-2</v>
      </c>
      <c r="X14" s="64">
        <f t="shared" si="7"/>
        <v>2.8282947632487013E-2</v>
      </c>
      <c r="Y14" s="64">
        <f t="shared" si="7"/>
        <v>2.6943518484983973E-2</v>
      </c>
      <c r="Z14" s="64">
        <f t="shared" si="7"/>
        <v>2.0236451461520602E-2</v>
      </c>
      <c r="AA14" s="64">
        <f t="shared" si="7"/>
        <v>2.216867558982194E-2</v>
      </c>
      <c r="AB14" s="64">
        <f t="shared" si="7"/>
        <v>9.9025790516014921E-3</v>
      </c>
      <c r="AC14" s="64">
        <f t="shared" si="7"/>
        <v>6.6219048288145297E-3</v>
      </c>
      <c r="AD14" s="64">
        <f t="shared" si="7"/>
        <v>0</v>
      </c>
      <c r="AE14" s="64">
        <f t="shared" si="7"/>
        <v>1.8677435373345673E-2</v>
      </c>
      <c r="AF14" s="64">
        <f t="shared" si="7"/>
        <v>1.7939116780493078E-2</v>
      </c>
      <c r="AG14" s="64">
        <f t="shared" si="7"/>
        <v>1.7200071237298373E-2</v>
      </c>
      <c r="AH14" s="64">
        <f t="shared" si="7"/>
        <v>1.3122299683116937E-2</v>
      </c>
      <c r="AI14" s="64">
        <f t="shared" si="7"/>
        <v>1.2378514320712216E-2</v>
      </c>
      <c r="AJ14" s="64">
        <f t="shared" si="7"/>
        <v>1.2035787326025065E-2</v>
      </c>
      <c r="AK14" s="64">
        <f t="shared" si="7"/>
        <v>1.1665382360425287E-2</v>
      </c>
      <c r="AL14" s="64">
        <f t="shared" si="7"/>
        <v>0</v>
      </c>
      <c r="AM14" s="64" t="e">
        <f t="shared" si="7"/>
        <v>#N/A</v>
      </c>
      <c r="AN14" s="64" t="e">
        <f t="shared" si="7"/>
        <v>#N/A</v>
      </c>
      <c r="AO14" s="64" t="e">
        <f t="shared" si="7"/>
        <v>#N/A</v>
      </c>
      <c r="AP14" s="64" t="e">
        <f t="shared" si="7"/>
        <v>#N/A</v>
      </c>
      <c r="AQ14" s="64" t="e">
        <f t="shared" si="7"/>
        <v>#N/A</v>
      </c>
      <c r="AR14" s="64" t="e">
        <f t="shared" si="7"/>
        <v>#N/A</v>
      </c>
      <c r="AS14" s="64" t="e">
        <f t="shared" si="7"/>
        <v>#N/A</v>
      </c>
      <c r="AT14" s="64" t="e">
        <f t="shared" si="7"/>
        <v>#N/A</v>
      </c>
      <c r="AU14" s="64" t="e">
        <f t="shared" si="7"/>
        <v>#N/A</v>
      </c>
      <c r="AV14" s="64" t="e">
        <f t="shared" si="7"/>
        <v>#N/A</v>
      </c>
      <c r="AW14" s="64" t="e">
        <f t="shared" si="7"/>
        <v>#N/A</v>
      </c>
      <c r="AX14" s="64" t="e">
        <f t="shared" si="7"/>
        <v>#N/A</v>
      </c>
      <c r="AY14" s="64" t="e">
        <f t="shared" si="7"/>
        <v>#N/A</v>
      </c>
      <c r="AZ14" s="91" t="e">
        <f t="shared" si="7"/>
        <v>#N/A</v>
      </c>
    </row>
    <row r="15" spans="1:52" ht="6.75" customHeight="1" x14ac:dyDescent="0.2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11"/>
    </row>
    <row r="16" spans="1:52" s="31" customFormat="1" ht="18" customHeight="1" x14ac:dyDescent="0.25">
      <c r="A16" s="168" t="s">
        <v>44</v>
      </c>
      <c r="B16" s="67" t="s">
        <v>39</v>
      </c>
      <c r="C16" s="65">
        <f xml:space="preserve"> IF(ISNA(C9), 0, C14 * C9 * $B$3/2)</f>
        <v>9.7153060527187779E-2</v>
      </c>
      <c r="D16" s="66">
        <f t="shared" ref="D16:K16" si="8" xml:space="preserve"> IF(ISNA(D9), 0, $B$3/2 * (D14 + C14) * (D9 - C9))</f>
        <v>2.463508190504141E-2</v>
      </c>
      <c r="E16" s="66">
        <f t="shared" si="8"/>
        <v>5.5892959020768261E-2</v>
      </c>
      <c r="F16" s="66">
        <f t="shared" si="8"/>
        <v>1.74120672972586E-2</v>
      </c>
      <c r="G16" s="66">
        <f t="shared" si="8"/>
        <v>5.4894023923470828E-2</v>
      </c>
      <c r="H16" s="66">
        <f t="shared" si="8"/>
        <v>4.8953553006026967E-2</v>
      </c>
      <c r="I16" s="66">
        <f t="shared" si="8"/>
        <v>0.34826406898596546</v>
      </c>
      <c r="J16" s="66">
        <f t="shared" si="8"/>
        <v>0.2109628888528669</v>
      </c>
      <c r="K16" s="66">
        <f t="shared" si="8"/>
        <v>0.56792145367546587</v>
      </c>
      <c r="L16" s="66">
        <f xml:space="preserve"> IF(ISNA(L9), 0, $B$3/2 * (L14 + K14) * (L9 - K9))</f>
        <v>0.15926209518968371</v>
      </c>
      <c r="M16" s="66">
        <f xml:space="preserve"> IF(ISNA(M9), 0, $B$3/2 * (M14 + L14) * (M9 - L9))</f>
        <v>0.28776800118498619</v>
      </c>
      <c r="N16" s="66">
        <f t="shared" ref="N16:AZ16" si="9" xml:space="preserve"> IF(ISNA(N9), 0, $B$3/2 * (N14 + M14) * (N9 - M9))</f>
        <v>1.1428304427669138</v>
      </c>
      <c r="O16" s="66">
        <f t="shared" si="9"/>
        <v>0.32990312470326189</v>
      </c>
      <c r="P16" s="66">
        <f t="shared" si="9"/>
        <v>1.655139128594912</v>
      </c>
      <c r="Q16" s="66">
        <f t="shared" si="9"/>
        <v>0.3634381849453433</v>
      </c>
      <c r="R16" s="66">
        <f t="shared" si="9"/>
        <v>0.27714204128769282</v>
      </c>
      <c r="S16" s="66">
        <f t="shared" si="9"/>
        <v>1.5178368336029113</v>
      </c>
      <c r="T16" s="66">
        <f t="shared" si="9"/>
        <v>0.27675034721335751</v>
      </c>
      <c r="U16" s="66">
        <f t="shared" si="9"/>
        <v>0.25258540423820924</v>
      </c>
      <c r="V16" s="66">
        <f t="shared" si="9"/>
        <v>0.17583258110236752</v>
      </c>
      <c r="W16" s="66">
        <f t="shared" si="9"/>
        <v>0.14652029544547737</v>
      </c>
      <c r="X16" s="66">
        <f t="shared" si="9"/>
        <v>7.3562349355984116E-2</v>
      </c>
      <c r="Y16" s="66">
        <f t="shared" si="9"/>
        <v>1.5187278182304781E-2</v>
      </c>
      <c r="Z16" s="66">
        <f t="shared" si="9"/>
        <v>4.4820971449179535E-2</v>
      </c>
      <c r="AA16" s="66">
        <f t="shared" si="9"/>
        <v>0.12403499662517699</v>
      </c>
      <c r="AB16" s="66">
        <f t="shared" si="9"/>
        <v>6.0133602452669029E-2</v>
      </c>
      <c r="AC16" s="66">
        <f t="shared" si="9"/>
        <v>1.0327802425259977E-2</v>
      </c>
      <c r="AD16" s="66">
        <f t="shared" si="9"/>
        <v>7.1185476909756441E-3</v>
      </c>
      <c r="AE16" s="66">
        <f t="shared" si="9"/>
        <v>3.8288742515358527E-2</v>
      </c>
      <c r="AF16" s="66">
        <f t="shared" si="9"/>
        <v>3.6616552153836551E-3</v>
      </c>
      <c r="AG16" s="66">
        <f t="shared" si="9"/>
        <v>3.5139188017789336E-3</v>
      </c>
      <c r="AH16" s="66">
        <f t="shared" si="9"/>
        <v>1.6677304006228705E-2</v>
      </c>
      <c r="AI16" s="66">
        <f t="shared" si="9"/>
        <v>2.5500814003832431E-3</v>
      </c>
      <c r="AJ16" s="66">
        <f t="shared" si="9"/>
        <v>1.3427865905705504E-2</v>
      </c>
      <c r="AK16" s="66">
        <f t="shared" si="9"/>
        <v>2.3701169686448928E-3</v>
      </c>
      <c r="AL16" s="66">
        <f t="shared" si="9"/>
        <v>1.1665382360425245E-2</v>
      </c>
      <c r="AM16" s="66">
        <f t="shared" si="9"/>
        <v>0</v>
      </c>
      <c r="AN16" s="66">
        <f t="shared" si="9"/>
        <v>0</v>
      </c>
      <c r="AO16" s="66">
        <f t="shared" si="9"/>
        <v>0</v>
      </c>
      <c r="AP16" s="66">
        <f t="shared" si="9"/>
        <v>0</v>
      </c>
      <c r="AQ16" s="66">
        <f t="shared" si="9"/>
        <v>0</v>
      </c>
      <c r="AR16" s="66">
        <f t="shared" si="9"/>
        <v>0</v>
      </c>
      <c r="AS16" s="66">
        <f t="shared" si="9"/>
        <v>0</v>
      </c>
      <c r="AT16" s="66">
        <f t="shared" si="9"/>
        <v>0</v>
      </c>
      <c r="AU16" s="66">
        <f t="shared" si="9"/>
        <v>0</v>
      </c>
      <c r="AV16" s="66">
        <f t="shared" si="9"/>
        <v>0</v>
      </c>
      <c r="AW16" s="66">
        <f t="shared" si="9"/>
        <v>0</v>
      </c>
      <c r="AX16" s="66">
        <f t="shared" si="9"/>
        <v>0</v>
      </c>
      <c r="AY16" s="66">
        <f t="shared" si="9"/>
        <v>0</v>
      </c>
      <c r="AZ16" s="119">
        <f t="shared" si="9"/>
        <v>0</v>
      </c>
    </row>
    <row r="17" spans="1:52" s="63" customFormat="1" ht="18" customHeight="1" x14ac:dyDescent="0.2">
      <c r="A17" s="169"/>
      <c r="B17" s="74" t="s">
        <v>40</v>
      </c>
      <c r="C17" s="68">
        <f xml:space="preserve"> IF(ISNA(C9), #N/A, C16)</f>
        <v>9.7153060527187779E-2</v>
      </c>
      <c r="D17" s="69">
        <f xml:space="preserve"> IF(ISNA(D9), #N/A, C17 + D16)</f>
        <v>0.12178814243222919</v>
      </c>
      <c r="E17" s="69">
        <f t="shared" ref="E17:AZ17" si="10" xml:space="preserve"> IF(ISNA(E9), #N/A, D17 + E16)</f>
        <v>0.17768110145299745</v>
      </c>
      <c r="F17" s="69">
        <f t="shared" si="10"/>
        <v>0.19509316875025606</v>
      </c>
      <c r="G17" s="69">
        <f t="shared" si="10"/>
        <v>0.24998719267372688</v>
      </c>
      <c r="H17" s="69">
        <f t="shared" si="10"/>
        <v>0.29894074567975382</v>
      </c>
      <c r="I17" s="69">
        <f t="shared" si="10"/>
        <v>0.64720481466571922</v>
      </c>
      <c r="J17" s="69">
        <f t="shared" si="10"/>
        <v>0.85816770351858618</v>
      </c>
      <c r="K17" s="69">
        <f t="shared" si="10"/>
        <v>1.4260891571940522</v>
      </c>
      <c r="L17" s="69">
        <f t="shared" si="10"/>
        <v>1.5853512523837359</v>
      </c>
      <c r="M17" s="69">
        <f t="shared" si="10"/>
        <v>1.873119253568722</v>
      </c>
      <c r="N17" s="69">
        <f t="shared" si="10"/>
        <v>3.0159496963356358</v>
      </c>
      <c r="O17" s="69">
        <f t="shared" si="10"/>
        <v>3.3458528210388976</v>
      </c>
      <c r="P17" s="69">
        <f t="shared" si="10"/>
        <v>5.0009919496338098</v>
      </c>
      <c r="Q17" s="69">
        <f t="shared" si="10"/>
        <v>5.3644301345791527</v>
      </c>
      <c r="R17" s="69">
        <f t="shared" si="10"/>
        <v>5.6415721758668456</v>
      </c>
      <c r="S17" s="69">
        <f t="shared" si="10"/>
        <v>7.1594090094697567</v>
      </c>
      <c r="T17" s="69">
        <f t="shared" si="10"/>
        <v>7.4361593566831141</v>
      </c>
      <c r="U17" s="69">
        <f t="shared" si="10"/>
        <v>7.6887447609213231</v>
      </c>
      <c r="V17" s="69">
        <f t="shared" si="10"/>
        <v>7.8645773420236909</v>
      </c>
      <c r="W17" s="69">
        <f t="shared" si="10"/>
        <v>8.0110976374691685</v>
      </c>
      <c r="X17" s="69">
        <f t="shared" si="10"/>
        <v>8.0846599868251534</v>
      </c>
      <c r="Y17" s="69">
        <f t="shared" si="10"/>
        <v>8.0998472650074582</v>
      </c>
      <c r="Z17" s="69">
        <f t="shared" si="10"/>
        <v>8.1446682364566385</v>
      </c>
      <c r="AA17" s="69">
        <f t="shared" si="10"/>
        <v>8.2687032330818155</v>
      </c>
      <c r="AB17" s="69">
        <f t="shared" si="10"/>
        <v>8.3288368355344851</v>
      </c>
      <c r="AC17" s="69">
        <f t="shared" si="10"/>
        <v>8.3391646379597457</v>
      </c>
      <c r="AD17" s="69">
        <f t="shared" si="10"/>
        <v>8.3462831856507211</v>
      </c>
      <c r="AE17" s="69">
        <f t="shared" si="10"/>
        <v>8.3845719281660802</v>
      </c>
      <c r="AF17" s="69">
        <f t="shared" si="10"/>
        <v>8.3882335833814636</v>
      </c>
      <c r="AG17" s="69">
        <f t="shared" si="10"/>
        <v>8.3917475021832431</v>
      </c>
      <c r="AH17" s="69">
        <f t="shared" si="10"/>
        <v>8.4084248061894726</v>
      </c>
      <c r="AI17" s="69">
        <f t="shared" si="10"/>
        <v>8.4109748875898553</v>
      </c>
      <c r="AJ17" s="69">
        <f t="shared" si="10"/>
        <v>8.4244027534955617</v>
      </c>
      <c r="AK17" s="69">
        <f t="shared" si="10"/>
        <v>8.4267728704642071</v>
      </c>
      <c r="AL17" s="69">
        <f t="shared" si="10"/>
        <v>8.438438252824632</v>
      </c>
      <c r="AM17" s="69" t="e">
        <f t="shared" si="10"/>
        <v>#N/A</v>
      </c>
      <c r="AN17" s="69" t="e">
        <f t="shared" si="10"/>
        <v>#N/A</v>
      </c>
      <c r="AO17" s="69" t="e">
        <f t="shared" si="10"/>
        <v>#N/A</v>
      </c>
      <c r="AP17" s="69" t="e">
        <f t="shared" si="10"/>
        <v>#N/A</v>
      </c>
      <c r="AQ17" s="69" t="e">
        <f t="shared" si="10"/>
        <v>#N/A</v>
      </c>
      <c r="AR17" s="69" t="e">
        <f t="shared" si="10"/>
        <v>#N/A</v>
      </c>
      <c r="AS17" s="69" t="e">
        <f t="shared" si="10"/>
        <v>#N/A</v>
      </c>
      <c r="AT17" s="69" t="e">
        <f t="shared" si="10"/>
        <v>#N/A</v>
      </c>
      <c r="AU17" s="69" t="e">
        <f t="shared" si="10"/>
        <v>#N/A</v>
      </c>
      <c r="AV17" s="69" t="e">
        <f t="shared" si="10"/>
        <v>#N/A</v>
      </c>
      <c r="AW17" s="69" t="e">
        <f t="shared" si="10"/>
        <v>#N/A</v>
      </c>
      <c r="AX17" s="69" t="e">
        <f t="shared" si="10"/>
        <v>#N/A</v>
      </c>
      <c r="AY17" s="69" t="e">
        <f t="shared" si="10"/>
        <v>#N/A</v>
      </c>
      <c r="AZ17" s="70" t="e">
        <f t="shared" si="10"/>
        <v>#N/A</v>
      </c>
    </row>
    <row r="18" spans="1:52" s="31" customFormat="1" ht="18" customHeight="1" thickBot="1" x14ac:dyDescent="0.3">
      <c r="A18" s="170"/>
      <c r="B18" s="75" t="s">
        <v>41</v>
      </c>
      <c r="C18" s="71">
        <f xml:space="preserve"> IF(ISNA(C9), #N/A, IF(C9 = 1, C17, C17 + C14 * ($B$3 - C6)))</f>
        <v>3.2563535972640656</v>
      </c>
      <c r="D18" s="72">
        <f xml:space="preserve"> IF(ISNA(D9), #N/A, IF(D9 = 1, D17, D17 + D14 * ($B$3 - D6)))</f>
        <v>2.7848495146313819</v>
      </c>
      <c r="E18" s="72">
        <f t="shared" ref="E18:AZ18" si="11" xml:space="preserve"> IF(ISNA(E9), #N/A, IF(E9 = 1, E17, E17 + E14 * ($B$3 - E6)))</f>
        <v>3.0910887940658753</v>
      </c>
      <c r="F18" s="72">
        <f t="shared" si="11"/>
        <v>3.2863478688795182</v>
      </c>
      <c r="G18" s="72">
        <f t="shared" si="11"/>
        <v>1.5387604619189184</v>
      </c>
      <c r="H18" s="72">
        <f t="shared" si="11"/>
        <v>1.7026672984957263</v>
      </c>
      <c r="I18" s="72">
        <f t="shared" si="11"/>
        <v>7.2984697781560914</v>
      </c>
      <c r="J18" s="72">
        <f t="shared" si="11"/>
        <v>8.8928877223902116</v>
      </c>
      <c r="K18" s="72">
        <f t="shared" si="11"/>
        <v>7.5458719818704783</v>
      </c>
      <c r="L18" s="72">
        <f t="shared" si="11"/>
        <v>6.4489347403012829</v>
      </c>
      <c r="M18" s="72">
        <f t="shared" si="11"/>
        <v>8.3681098062925123</v>
      </c>
      <c r="N18" s="72">
        <f t="shared" si="11"/>
        <v>11.714002774040859</v>
      </c>
      <c r="O18" s="72">
        <f t="shared" si="11"/>
        <v>11.206101600825702</v>
      </c>
      <c r="P18" s="72">
        <f t="shared" si="11"/>
        <v>11.321217108088568</v>
      </c>
      <c r="Q18" s="72">
        <f t="shared" si="11"/>
        <v>11.444389493200642</v>
      </c>
      <c r="R18" s="72">
        <f t="shared" si="11"/>
        <v>11.211475075932846</v>
      </c>
      <c r="S18" s="72">
        <f t="shared" si="11"/>
        <v>10.366072433372771</v>
      </c>
      <c r="T18" s="72">
        <f t="shared" si="11"/>
        <v>9.4112277486275921</v>
      </c>
      <c r="U18" s="72">
        <f t="shared" si="11"/>
        <v>9.2880409028560464</v>
      </c>
      <c r="V18" s="72">
        <f t="shared" si="11"/>
        <v>8.8533621054729412</v>
      </c>
      <c r="W18" s="72">
        <f t="shared" si="11"/>
        <v>9.0055332744655221</v>
      </c>
      <c r="X18" s="72">
        <f t="shared" si="11"/>
        <v>8.7790063512027103</v>
      </c>
      <c r="Y18" s="72">
        <f t="shared" si="11"/>
        <v>8.7464917086470741</v>
      </c>
      <c r="Z18" s="72">
        <f t="shared" si="11"/>
        <v>8.5918938137562435</v>
      </c>
      <c r="AA18" s="72">
        <f t="shared" si="11"/>
        <v>8.6289442114164228</v>
      </c>
      <c r="AB18" s="72">
        <f t="shared" si="11"/>
        <v>8.4526190736795037</v>
      </c>
      <c r="AC18" s="72">
        <f t="shared" si="11"/>
        <v>8.4136610672839094</v>
      </c>
      <c r="AD18" s="72">
        <f t="shared" si="11"/>
        <v>8.3462831856507211</v>
      </c>
      <c r="AE18" s="72">
        <f t="shared" si="11"/>
        <v>8.4779591050328094</v>
      </c>
      <c r="AF18" s="72">
        <f t="shared" si="11"/>
        <v>8.474341343927831</v>
      </c>
      <c r="AG18" s="72">
        <f t="shared" si="11"/>
        <v>8.4708678298748161</v>
      </c>
      <c r="AH18" s="72">
        <f t="shared" si="11"/>
        <v>8.4543528550803817</v>
      </c>
      <c r="AI18" s="72">
        <f t="shared" si="11"/>
        <v>8.4518239848482057</v>
      </c>
      <c r="AJ18" s="72">
        <f t="shared" si="11"/>
        <v>8.4508814856128165</v>
      </c>
      <c r="AK18" s="72">
        <f t="shared" si="11"/>
        <v>8.4501036351850569</v>
      </c>
      <c r="AL18" s="72">
        <f t="shared" si="11"/>
        <v>8.438438252824632</v>
      </c>
      <c r="AM18" s="72" t="e">
        <f t="shared" si="11"/>
        <v>#N/A</v>
      </c>
      <c r="AN18" s="72" t="e">
        <f t="shared" si="11"/>
        <v>#N/A</v>
      </c>
      <c r="AO18" s="72" t="e">
        <f t="shared" si="11"/>
        <v>#N/A</v>
      </c>
      <c r="AP18" s="72" t="e">
        <f t="shared" si="11"/>
        <v>#N/A</v>
      </c>
      <c r="AQ18" s="72" t="e">
        <f t="shared" si="11"/>
        <v>#N/A</v>
      </c>
      <c r="AR18" s="72" t="e">
        <f t="shared" si="11"/>
        <v>#N/A</v>
      </c>
      <c r="AS18" s="72" t="e">
        <f t="shared" si="11"/>
        <v>#N/A</v>
      </c>
      <c r="AT18" s="72" t="e">
        <f t="shared" si="11"/>
        <v>#N/A</v>
      </c>
      <c r="AU18" s="72" t="e">
        <f t="shared" si="11"/>
        <v>#N/A</v>
      </c>
      <c r="AV18" s="72" t="e">
        <f t="shared" si="11"/>
        <v>#N/A</v>
      </c>
      <c r="AW18" s="72" t="e">
        <f t="shared" si="11"/>
        <v>#N/A</v>
      </c>
      <c r="AX18" s="72" t="e">
        <f t="shared" si="11"/>
        <v>#N/A</v>
      </c>
      <c r="AY18" s="72" t="e">
        <f t="shared" si="11"/>
        <v>#N/A</v>
      </c>
      <c r="AZ18" s="73" t="e">
        <f t="shared" si="11"/>
        <v>#N/A</v>
      </c>
    </row>
    <row r="19" spans="1:52" ht="13.5" thickTop="1" x14ac:dyDescent="0.2"/>
  </sheetData>
  <mergeCells count="3">
    <mergeCell ref="A16:A18"/>
    <mergeCell ref="A9:A12"/>
    <mergeCell ref="A5:A7"/>
  </mergeCells>
  <phoneticPr fontId="6" type="noConversion"/>
  <conditionalFormatting sqref="C10:AZ12">
    <cfRule type="expression" dxfId="18" priority="1" stopIfTrue="1">
      <formula>ISNA(C9)</formula>
    </cfRule>
  </conditionalFormatting>
  <conditionalFormatting sqref="C17:AZ18">
    <cfRule type="expression" dxfId="17" priority="2" stopIfTrue="1">
      <formula>ISNA(C17)</formula>
    </cfRule>
  </conditionalFormatting>
  <conditionalFormatting sqref="C9:AZ9">
    <cfRule type="expression" dxfId="16" priority="3" stopIfTrue="1">
      <formula>ISNA(C9)</formula>
    </cfRule>
  </conditionalFormatting>
  <conditionalFormatting sqref="C14:AZ14">
    <cfRule type="expression" dxfId="15" priority="4" stopIfTrue="1">
      <formula>ISNA(C14)</formula>
    </cfRule>
  </conditionalFormatting>
  <conditionalFormatting sqref="D16:AZ16">
    <cfRule type="expression" dxfId="14" priority="5" stopIfTrue="1">
      <formula xml:space="preserve"> ISNA(D6)</formula>
    </cfRule>
  </conditionalFormatting>
  <conditionalFormatting sqref="C16">
    <cfRule type="expression" dxfId="13" priority="6" stopIfTrue="1">
      <formula xml:space="preserve"> ISNA(C6)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2:AY7"/>
  <sheetViews>
    <sheetView workbookViewId="0">
      <selection activeCell="B4" sqref="B4"/>
    </sheetView>
  </sheetViews>
  <sheetFormatPr defaultRowHeight="12.75" x14ac:dyDescent="0.2"/>
  <cols>
    <col min="1" max="1" width="27.140625" customWidth="1"/>
  </cols>
  <sheetData>
    <row r="2" spans="1:51" ht="6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11"/>
    </row>
    <row r="3" spans="1:51" ht="18" customHeight="1" x14ac:dyDescent="0.25">
      <c r="A3" s="83" t="s">
        <v>8</v>
      </c>
      <c r="B3" s="40">
        <v>1</v>
      </c>
      <c r="C3" s="29">
        <v>2</v>
      </c>
      <c r="D3" s="29">
        <v>3</v>
      </c>
      <c r="E3" s="29">
        <v>4</v>
      </c>
      <c r="F3" s="29">
        <v>5</v>
      </c>
      <c r="G3" s="29">
        <v>6</v>
      </c>
      <c r="H3" s="29">
        <v>7</v>
      </c>
      <c r="I3" s="29">
        <v>8</v>
      </c>
      <c r="J3" s="29">
        <v>9</v>
      </c>
      <c r="K3" s="29">
        <v>10</v>
      </c>
      <c r="L3" s="29">
        <v>11</v>
      </c>
      <c r="M3" s="29">
        <v>12</v>
      </c>
      <c r="N3" s="29">
        <v>13</v>
      </c>
      <c r="O3" s="29">
        <v>14</v>
      </c>
      <c r="P3" s="29">
        <v>15</v>
      </c>
      <c r="Q3" s="29">
        <v>16</v>
      </c>
      <c r="R3" s="29">
        <v>17</v>
      </c>
      <c r="S3" s="29">
        <v>18</v>
      </c>
      <c r="T3" s="29">
        <v>19</v>
      </c>
      <c r="U3" s="29">
        <v>20</v>
      </c>
      <c r="V3" s="29">
        <v>21</v>
      </c>
      <c r="W3" s="29">
        <v>22</v>
      </c>
      <c r="X3" s="29">
        <v>23</v>
      </c>
      <c r="Y3" s="29">
        <v>24</v>
      </c>
      <c r="Z3" s="29">
        <v>25</v>
      </c>
      <c r="AA3" s="29">
        <v>26</v>
      </c>
      <c r="AB3" s="29">
        <v>27</v>
      </c>
      <c r="AC3" s="29">
        <v>28</v>
      </c>
      <c r="AD3" s="29">
        <v>29</v>
      </c>
      <c r="AE3" s="29">
        <v>30</v>
      </c>
      <c r="AF3" s="29">
        <v>31</v>
      </c>
      <c r="AG3" s="29">
        <v>32</v>
      </c>
      <c r="AH3" s="29">
        <v>33</v>
      </c>
      <c r="AI3" s="29">
        <v>34</v>
      </c>
      <c r="AJ3" s="29">
        <v>35</v>
      </c>
      <c r="AK3" s="29">
        <v>36</v>
      </c>
      <c r="AL3" s="29">
        <v>37</v>
      </c>
      <c r="AM3" s="29">
        <v>38</v>
      </c>
      <c r="AN3" s="29">
        <v>39</v>
      </c>
      <c r="AO3" s="29">
        <v>40</v>
      </c>
      <c r="AP3" s="29">
        <v>41</v>
      </c>
      <c r="AQ3" s="29">
        <v>42</v>
      </c>
      <c r="AR3" s="29">
        <v>43</v>
      </c>
      <c r="AS3" s="29">
        <v>44</v>
      </c>
      <c r="AT3" s="29">
        <v>45</v>
      </c>
      <c r="AU3" s="29">
        <v>46</v>
      </c>
      <c r="AV3" s="29">
        <v>47</v>
      </c>
      <c r="AW3" s="29">
        <v>48</v>
      </c>
      <c r="AX3" s="29">
        <v>49</v>
      </c>
      <c r="AY3" s="114">
        <v>50</v>
      </c>
    </row>
    <row r="4" spans="1:51" ht="18" x14ac:dyDescent="0.25">
      <c r="A4" s="38" t="s">
        <v>9</v>
      </c>
      <c r="B4" s="42">
        <f>IF(ISNUMBER('SAI &amp; Rework Calculation'!C9), 'SAI &amp; Rework Calculation'!C9, #N/A)</f>
        <v>5.7941176470588232E-2</v>
      </c>
      <c r="C4" s="42">
        <f>IF(ISNUMBER('SAI &amp; Rework Calculation'!D9), 'SAI &amp; Rework Calculation'!D9, #N/A)</f>
        <v>6.5882352941176475E-2</v>
      </c>
      <c r="D4" s="42">
        <f>IF(ISNUMBER('SAI &amp; Rework Calculation'!E9), 'SAI &amp; Rework Calculation'!E9, #N/A)</f>
        <v>8.4411764705882353E-2</v>
      </c>
      <c r="E4" s="42">
        <f>IF(ISNUMBER('SAI &amp; Rework Calculation'!F9), 'SAI &amp; Rework Calculation'!F9, #N/A)</f>
        <v>8.9705882352941163E-2</v>
      </c>
      <c r="F4" s="42">
        <f>IF(ISNUMBER('SAI &amp; Rework Calculation'!G9), 'SAI &amp; Rework Calculation'!G9, #N/A)</f>
        <v>0.11235294117647057</v>
      </c>
      <c r="G4" s="42">
        <f>IF(ISNUMBER('SAI &amp; Rework Calculation'!H9), 'SAI &amp; Rework Calculation'!H9, #N/A)</f>
        <v>0.14401960784313725</v>
      </c>
      <c r="H4" s="42">
        <f>IF(ISNUMBER('SAI &amp; Rework Calculation'!I9), 'SAI &amp; Rework Calculation'!I9, #N/A)</f>
        <v>0.21303921568627449</v>
      </c>
      <c r="I4" s="42">
        <f>IF(ISNUMBER('SAI &amp; Rework Calculation'!J9), 'SAI &amp; Rework Calculation'!J9, #N/A)</f>
        <v>0.23529411764705882</v>
      </c>
      <c r="J4" s="42">
        <f>IF(ISNUMBER('SAI &amp; Rework Calculation'!K9), 'SAI &amp; Rework Calculation'!K9, #N/A)</f>
        <v>0.29450980392156867</v>
      </c>
      <c r="K4" s="42">
        <f>IF(ISNUMBER('SAI &amp; Rework Calculation'!L9), 'SAI &amp; Rework Calculation'!L9, #N/A)</f>
        <v>0.31470588235294117</v>
      </c>
      <c r="L4" s="42">
        <f>IF(ISNUMBER('SAI &amp; Rework Calculation'!M9), 'SAI &amp; Rework Calculation'!M9, #N/A)</f>
        <v>0.34843137254901962</v>
      </c>
      <c r="M4" s="42">
        <f>IF(ISNUMBER('SAI &amp; Rework Calculation'!N9), 'SAI &amp; Rework Calculation'!N9, #N/A)</f>
        <v>0.43823529411764717</v>
      </c>
      <c r="N4" s="42">
        <f>IF(ISNUMBER('SAI &amp; Rework Calculation'!O9), 'SAI &amp; Rework Calculation'!O9, #N/A)</f>
        <v>0.46019607843137261</v>
      </c>
      <c r="O4" s="42">
        <f>IF(ISNUMBER('SAI &amp; Rework Calculation'!P9), 'SAI &amp; Rework Calculation'!P9, #N/A)</f>
        <v>0.57294117647058829</v>
      </c>
      <c r="P4" s="42">
        <f>IF(ISNUMBER('SAI &amp; Rework Calculation'!Q9), 'SAI &amp; Rework Calculation'!Q9, #N/A)</f>
        <v>0.59725490196078435</v>
      </c>
      <c r="Q4" s="42">
        <f>IF(ISNUMBER('SAI &amp; Rework Calculation'!R9), 'SAI &amp; Rework Calculation'!R9, #N/A)</f>
        <v>0.61598039215686262</v>
      </c>
      <c r="R4" s="42">
        <f>IF(ISNUMBER('SAI &amp; Rework Calculation'!S9), 'SAI &amp; Rework Calculation'!S9, #N/A)</f>
        <v>0.73088235294117643</v>
      </c>
      <c r="S4" s="42">
        <f>IF(ISNUMBER('SAI &amp; Rework Calculation'!T9), 'SAI &amp; Rework Calculation'!T9, #N/A)</f>
        <v>0.7584313725490196</v>
      </c>
      <c r="T4" s="42">
        <f>IF(ISNUMBER('SAI &amp; Rework Calculation'!U9), 'SAI &amp; Rework Calculation'!U9, #N/A)</f>
        <v>0.790392156862745</v>
      </c>
      <c r="U4" s="42">
        <f>IF(ISNUMBER('SAI &amp; Rework Calculation'!V9), 'SAI &amp; Rework Calculation'!V9, #N/A)</f>
        <v>0.81735294117647073</v>
      </c>
      <c r="V4" s="42">
        <f>IF(ISNUMBER('SAI &amp; Rework Calculation'!W9), 'SAI &amp; Rework Calculation'!W9, #N/A)</f>
        <v>0.84235294117647053</v>
      </c>
      <c r="W4" s="42">
        <f>IF(ISNUMBER('SAI &amp; Rework Calculation'!X9), 'SAI &amp; Rework Calculation'!X9, #N/A)</f>
        <v>0.85558823529411754</v>
      </c>
      <c r="X4" s="42">
        <f>IF(ISNUMBER('SAI &amp; Rework Calculation'!Y9), 'SAI &amp; Rework Calculation'!Y9, #N/A)</f>
        <v>0.85882352941176465</v>
      </c>
      <c r="Y4" s="42">
        <f>IF(ISNUMBER('SAI &amp; Rework Calculation'!Z9), 'SAI &amp; Rework Calculation'!Z9, #N/A)</f>
        <v>0.87</v>
      </c>
      <c r="Z4" s="42">
        <f>IF(ISNUMBER('SAI &amp; Rework Calculation'!AA9), 'SAI &amp; Rework Calculation'!AA9, #N/A)</f>
        <v>0.90441176470588236</v>
      </c>
      <c r="AA4" s="42">
        <f>IF(ISNUMBER('SAI &amp; Rework Calculation'!AB9), 'SAI &amp; Rework Calculation'!AB9, #N/A)</f>
        <v>0.92647058823529416</v>
      </c>
      <c r="AB4" s="42">
        <f>IF(ISNUMBER('SAI &amp; Rework Calculation'!AC9), 'SAI &amp; Rework Calculation'!AC9, #N/A)</f>
        <v>0.93382352941176472</v>
      </c>
      <c r="AC4" s="42">
        <f>IF(ISNUMBER('SAI &amp; Rework Calculation'!AD9), 'SAI &amp; Rework Calculation'!AD9, #N/A)</f>
        <v>0.94647058823529417</v>
      </c>
      <c r="AD4" s="42">
        <f>IF(ISNUMBER('SAI &amp; Rework Calculation'!AE9), 'SAI &amp; Rework Calculation'!AE9, #N/A)</f>
        <v>0.97058823529411764</v>
      </c>
      <c r="AE4" s="42">
        <f>IF(ISNUMBER('SAI &amp; Rework Calculation'!AF9), 'SAI &amp; Rework Calculation'!AF9, #N/A)</f>
        <v>0.97176470588235286</v>
      </c>
      <c r="AF4" s="42">
        <f>IF(ISNUMBER('SAI &amp; Rework Calculation'!AG9), 'SAI &amp; Rework Calculation'!AG9, #N/A)</f>
        <v>0.97294117647058809</v>
      </c>
      <c r="AG4" s="42">
        <f>IF(ISNUMBER('SAI &amp; Rework Calculation'!AH9), 'SAI &amp; Rework Calculation'!AH9, #N/A)</f>
        <v>0.97941176470588232</v>
      </c>
      <c r="AH4" s="42">
        <f>IF(ISNUMBER('SAI &amp; Rework Calculation'!AI9), 'SAI &amp; Rework Calculation'!AI9, #N/A)</f>
        <v>0.98058823529411776</v>
      </c>
      <c r="AI4" s="42">
        <f>IF(ISNUMBER('SAI &amp; Rework Calculation'!AJ9), 'SAI &amp; Rework Calculation'!AJ9, #N/A)</f>
        <v>0.98705882352941188</v>
      </c>
      <c r="AJ4" s="42">
        <f>IF(ISNUMBER('SAI &amp; Rework Calculation'!AK9), 'SAI &amp; Rework Calculation'!AK9, #N/A)</f>
        <v>0.9882352941176471</v>
      </c>
      <c r="AK4" s="42">
        <f>IF(ISNUMBER('SAI &amp; Rework Calculation'!AL9), 'SAI &amp; Rework Calculation'!AL9, #N/A)</f>
        <v>1</v>
      </c>
      <c r="AL4" s="42" t="e">
        <f>IF(ISNUMBER('SAI &amp; Rework Calculation'!AM9), 'SAI &amp; Rework Calculation'!AM9, #N/A)</f>
        <v>#N/A</v>
      </c>
      <c r="AM4" s="42" t="e">
        <f>IF(ISNUMBER('SAI &amp; Rework Calculation'!AN9), 'SAI &amp; Rework Calculation'!AN9, #N/A)</f>
        <v>#N/A</v>
      </c>
      <c r="AN4" s="42" t="e">
        <f>IF(ISNUMBER('SAI &amp; Rework Calculation'!AO9), 'SAI &amp; Rework Calculation'!AO9, #N/A)</f>
        <v>#N/A</v>
      </c>
      <c r="AO4" s="42" t="e">
        <f>IF(ISNUMBER('SAI &amp; Rework Calculation'!AP9), 'SAI &amp; Rework Calculation'!AP9, #N/A)</f>
        <v>#N/A</v>
      </c>
      <c r="AP4" s="42" t="e">
        <f>IF(ISNUMBER('SAI &amp; Rework Calculation'!AQ9), 'SAI &amp; Rework Calculation'!AQ9, #N/A)</f>
        <v>#N/A</v>
      </c>
      <c r="AQ4" s="42" t="e">
        <f>IF(ISNUMBER('SAI &amp; Rework Calculation'!AR9), 'SAI &amp; Rework Calculation'!AR9, #N/A)</f>
        <v>#N/A</v>
      </c>
      <c r="AR4" s="42" t="e">
        <f>IF(ISNUMBER('SAI &amp; Rework Calculation'!AS9), 'SAI &amp; Rework Calculation'!AS9, #N/A)</f>
        <v>#N/A</v>
      </c>
      <c r="AS4" s="42" t="e">
        <f>IF(ISNUMBER('SAI &amp; Rework Calculation'!AT9), 'SAI &amp; Rework Calculation'!AT9, #N/A)</f>
        <v>#N/A</v>
      </c>
      <c r="AT4" s="42" t="e">
        <f>IF(ISNUMBER('SAI &amp; Rework Calculation'!AU9), 'SAI &amp; Rework Calculation'!AU9, #N/A)</f>
        <v>#N/A</v>
      </c>
      <c r="AU4" s="42" t="e">
        <f>IF(ISNUMBER('SAI &amp; Rework Calculation'!AV9), 'SAI &amp; Rework Calculation'!AV9, #N/A)</f>
        <v>#N/A</v>
      </c>
      <c r="AV4" s="42" t="e">
        <f>IF(ISNUMBER('SAI &amp; Rework Calculation'!AW9), 'SAI &amp; Rework Calculation'!AW9, #N/A)</f>
        <v>#N/A</v>
      </c>
      <c r="AW4" s="42" t="e">
        <f>IF(ISNUMBER('SAI &amp; Rework Calculation'!AX9), 'SAI &amp; Rework Calculation'!AX9, #N/A)</f>
        <v>#N/A</v>
      </c>
      <c r="AX4" s="42" t="e">
        <f>IF(ISNUMBER('SAI &amp; Rework Calculation'!AY9), 'SAI &amp; Rework Calculation'!AY9, #N/A)</f>
        <v>#N/A</v>
      </c>
      <c r="AY4" s="115" t="e">
        <f>IF(ISNUMBER('SAI &amp; Rework Calculation'!AZ9), 'SAI &amp; Rework Calculation'!AZ9, #N/A)</f>
        <v>#N/A</v>
      </c>
    </row>
    <row r="5" spans="1:51" ht="18" x14ac:dyDescent="0.25">
      <c r="A5" s="37" t="s">
        <v>25</v>
      </c>
      <c r="B5" s="41">
        <f xml:space="preserve"> IF(ISNUMBER('SAI &amp; Rework Calculation'!C14), 'SAI &amp; Rework Calculation'!C14, #N/A)</f>
        <v>1.9726509751713254E-2</v>
      </c>
      <c r="C5" s="41">
        <f xml:space="preserve"> IF(ISNUMBER('SAI &amp; Rework Calculation'!D14), 'SAI &amp; Rework Calculation'!D14, #N/A)</f>
        <v>1.6769907885385092E-2</v>
      </c>
      <c r="D5" s="41">
        <f xml:space="preserve"> IF(ISNUMBER('SAI &amp; Rework Calculation'!E14), 'SAI &amp; Rework Calculation'!E14, #N/A)</f>
        <v>1.8717685143674126E-2</v>
      </c>
      <c r="E5" s="41">
        <f xml:space="preserve"> IF(ISNUMBER('SAI &amp; Rework Calculation'!F14), 'SAI &amp; Rework Calculation'!F14, #N/A)</f>
        <v>1.9975797739122857E-2</v>
      </c>
      <c r="F5" s="41">
        <f xml:space="preserve"> IF(ISNUMBER('SAI &amp; Rework Calculation'!G14), 'SAI &amp; Rework Calculation'!G14, #N/A)</f>
        <v>8.5405783250178356E-3</v>
      </c>
      <c r="G5" s="41">
        <f xml:space="preserve"> IF(ISNUMBER('SAI &amp; Rework Calculation'!H14), 'SAI &amp; Rework Calculation'!H14, #N/A)</f>
        <v>9.6465001911531702E-3</v>
      </c>
      <c r="H5" s="41">
        <f xml:space="preserve"> IF(ISNUMBER('SAI &amp; Rework Calculation'!I14), 'SAI &amp; Rework Calculation'!I14, #N/A)</f>
        <v>4.9716693386000044E-2</v>
      </c>
      <c r="I5" s="41">
        <f xml:space="preserve"> IF(ISNUMBER('SAI &amp; Rework Calculation'!J14), 'SAI &amp; Rework Calculation'!J14, #N/A)</f>
        <v>6.1805538606704818E-2</v>
      </c>
      <c r="J5" s="41">
        <f xml:space="preserve"> IF(ISNUMBER('SAI &amp; Rework Calculation'!K14), 'SAI &amp; Rework Calculation'!K14, #N/A)</f>
        <v>5.1026538282460475E-2</v>
      </c>
      <c r="K5" s="41">
        <f xml:space="preserve"> IF(ISNUMBER('SAI &amp; Rework Calculation'!L14), 'SAI &amp; Rework Calculation'!L14, #N/A)</f>
        <v>4.1747497750365209E-2</v>
      </c>
      <c r="L5" s="41">
        <f xml:space="preserve"> IF(ISNUMBER('SAI &amp; Rework Calculation'!M14), 'SAI &amp; Rework Calculation'!M14, #N/A)</f>
        <v>5.8636688709513607E-2</v>
      </c>
      <c r="M5" s="41">
        <f xml:space="preserve"> IF(ISNUMBER('SAI &amp; Rework Calculation'!N14), 'SAI &amp; Rework Calculation'!N14, #N/A)</f>
        <v>9.1079089818902878E-2</v>
      </c>
      <c r="N5" s="41">
        <f xml:space="preserve"> IF(ISNUMBER('SAI &amp; Rework Calculation'!O14), 'SAI &amp; Rework Calculation'!O14, #N/A)</f>
        <v>8.5654726986416338E-2</v>
      </c>
      <c r="O5" s="41">
        <f xml:space="preserve"> IF(ISNUMBER('SAI &amp; Rework Calculation'!P14), 'SAI &amp; Rework Calculation'!P14, #N/A)</f>
        <v>8.7055442953922313E-2</v>
      </c>
      <c r="P5" s="41">
        <f xml:space="preserve"> IF(ISNUMBER('SAI &amp; Rework Calculation'!Q14), 'SAI &amp; Rework Calculation'!Q14, #N/A)</f>
        <v>8.8801743309953621E-2</v>
      </c>
      <c r="Q5" s="41">
        <f xml:space="preserve"> IF(ISNUMBER('SAI &amp; Rework Calculation'!R14), 'SAI &amp; Rework Calculation'!R14, #N/A)</f>
        <v>8.5318910902210846E-2</v>
      </c>
      <c r="R5" s="41">
        <f xml:space="preserve"> IF(ISNUMBER('SAI &amp; Rework Calculation'!S14), 'SAI &amp; Rework Calculation'!S14, #N/A)</f>
        <v>7.0091003801158805E-2</v>
      </c>
      <c r="S5" s="41">
        <f xml:space="preserve"> IF(ISNUMBER('SAI &amp; Rework Calculation'!T14), 'SAI &amp; Rework Calculation'!T14, #N/A)</f>
        <v>4.8094197855790874E-2</v>
      </c>
      <c r="T5" s="41">
        <f xml:space="preserve"> IF(ISNUMBER('SAI &amp; Rework Calculation'!U14), 'SAI &amp; Rework Calculation'!U14, #N/A)</f>
        <v>4.4882024563182125E-2</v>
      </c>
      <c r="U5" s="41">
        <f xml:space="preserve"> IF(ISNUMBER('SAI &amp; Rework Calculation'!V14), 'SAI &amp; Rework Calculation'!V14, #N/A)</f>
        <v>3.1844919917850295E-2</v>
      </c>
      <c r="V5" s="41">
        <f xml:space="preserve"> IF(ISNUMBER('SAI &amp; Rework Calculation'!W14), 'SAI &amp; Rework Calculation'!W14, #N/A)</f>
        <v>3.7105807350610205E-2</v>
      </c>
      <c r="W5" s="41">
        <f xml:space="preserve"> IF(ISNUMBER('SAI &amp; Rework Calculation'!X14), 'SAI &amp; Rework Calculation'!X14, #N/A)</f>
        <v>2.8282947632487013E-2</v>
      </c>
      <c r="X5" s="41">
        <f xml:space="preserve"> IF(ISNUMBER('SAI &amp; Rework Calculation'!Y14), 'SAI &amp; Rework Calculation'!Y14, #N/A)</f>
        <v>2.6943518484983973E-2</v>
      </c>
      <c r="Y5" s="41">
        <f xml:space="preserve"> IF(ISNUMBER('SAI &amp; Rework Calculation'!Z14), 'SAI &amp; Rework Calculation'!Z14, #N/A)</f>
        <v>2.0236451461520602E-2</v>
      </c>
      <c r="Z5" s="41">
        <f xml:space="preserve"> IF(ISNUMBER('SAI &amp; Rework Calculation'!AA14), 'SAI &amp; Rework Calculation'!AA14, #N/A)</f>
        <v>2.216867558982194E-2</v>
      </c>
      <c r="AA5" s="41">
        <f xml:space="preserve"> IF(ISNUMBER('SAI &amp; Rework Calculation'!AB14), 'SAI &amp; Rework Calculation'!AB14, #N/A)</f>
        <v>9.9025790516014921E-3</v>
      </c>
      <c r="AB5" s="41">
        <f xml:space="preserve"> IF(ISNUMBER('SAI &amp; Rework Calculation'!AC14), 'SAI &amp; Rework Calculation'!AC14, #N/A)</f>
        <v>6.6219048288145297E-3</v>
      </c>
      <c r="AC5" s="41">
        <f xml:space="preserve"> IF(ISNUMBER('SAI &amp; Rework Calculation'!AD14), 'SAI &amp; Rework Calculation'!AD14, #N/A)</f>
        <v>0</v>
      </c>
      <c r="AD5" s="41">
        <f xml:space="preserve"> IF(ISNUMBER('SAI &amp; Rework Calculation'!AE14), 'SAI &amp; Rework Calculation'!AE14, #N/A)</f>
        <v>1.8677435373345673E-2</v>
      </c>
      <c r="AE5" s="41">
        <f xml:space="preserve"> IF(ISNUMBER('SAI &amp; Rework Calculation'!AF14), 'SAI &amp; Rework Calculation'!AF14, #N/A)</f>
        <v>1.7939116780493078E-2</v>
      </c>
      <c r="AF5" s="41">
        <f xml:space="preserve"> IF(ISNUMBER('SAI &amp; Rework Calculation'!AG14), 'SAI &amp; Rework Calculation'!AG14, #N/A)</f>
        <v>1.7200071237298373E-2</v>
      </c>
      <c r="AG5" s="41">
        <f xml:space="preserve"> IF(ISNUMBER('SAI &amp; Rework Calculation'!AH14), 'SAI &amp; Rework Calculation'!AH14, #N/A)</f>
        <v>1.3122299683116937E-2</v>
      </c>
      <c r="AH5" s="41">
        <f xml:space="preserve"> IF(ISNUMBER('SAI &amp; Rework Calculation'!AI14), 'SAI &amp; Rework Calculation'!AI14, #N/A)</f>
        <v>1.2378514320712216E-2</v>
      </c>
      <c r="AI5" s="41">
        <f xml:space="preserve"> IF(ISNUMBER('SAI &amp; Rework Calculation'!AJ14), 'SAI &amp; Rework Calculation'!AJ14, #N/A)</f>
        <v>1.2035787326025065E-2</v>
      </c>
      <c r="AJ5" s="41">
        <f xml:space="preserve"> IF(ISNUMBER('SAI &amp; Rework Calculation'!AK14), 'SAI &amp; Rework Calculation'!AK14, #N/A)</f>
        <v>1.1665382360425287E-2</v>
      </c>
      <c r="AK5" s="41">
        <f xml:space="preserve"> IF(ISNUMBER('SAI &amp; Rework Calculation'!AL14), 'SAI &amp; Rework Calculation'!AL14, #N/A)</f>
        <v>0</v>
      </c>
      <c r="AL5" s="41" t="e">
        <f xml:space="preserve"> IF(ISNUMBER('SAI &amp; Rework Calculation'!AM14), 'SAI &amp; Rework Calculation'!AM14, #N/A)</f>
        <v>#N/A</v>
      </c>
      <c r="AM5" s="41" t="e">
        <f xml:space="preserve"> IF(ISNUMBER('SAI &amp; Rework Calculation'!AN14), 'SAI &amp; Rework Calculation'!AN14, #N/A)</f>
        <v>#N/A</v>
      </c>
      <c r="AN5" s="41" t="e">
        <f xml:space="preserve"> IF(ISNUMBER('SAI &amp; Rework Calculation'!AO14), 'SAI &amp; Rework Calculation'!AO14, #N/A)</f>
        <v>#N/A</v>
      </c>
      <c r="AO5" s="41" t="e">
        <f xml:space="preserve"> IF(ISNUMBER('SAI &amp; Rework Calculation'!AP14), 'SAI &amp; Rework Calculation'!AP14, #N/A)</f>
        <v>#N/A</v>
      </c>
      <c r="AP5" s="41" t="e">
        <f xml:space="preserve"> IF(ISNUMBER('SAI &amp; Rework Calculation'!AQ14), 'SAI &amp; Rework Calculation'!AQ14, #N/A)</f>
        <v>#N/A</v>
      </c>
      <c r="AQ5" s="41" t="e">
        <f xml:space="preserve"> IF(ISNUMBER('SAI &amp; Rework Calculation'!AR14), 'SAI &amp; Rework Calculation'!AR14, #N/A)</f>
        <v>#N/A</v>
      </c>
      <c r="AR5" s="41" t="e">
        <f xml:space="preserve"> IF(ISNUMBER('SAI &amp; Rework Calculation'!AS14), 'SAI &amp; Rework Calculation'!AS14, #N/A)</f>
        <v>#N/A</v>
      </c>
      <c r="AS5" s="41" t="e">
        <f xml:space="preserve"> IF(ISNUMBER('SAI &amp; Rework Calculation'!AT14), 'SAI &amp; Rework Calculation'!AT14, #N/A)</f>
        <v>#N/A</v>
      </c>
      <c r="AT5" s="41" t="e">
        <f xml:space="preserve"> IF(ISNUMBER('SAI &amp; Rework Calculation'!AU14), 'SAI &amp; Rework Calculation'!AU14, #N/A)</f>
        <v>#N/A</v>
      </c>
      <c r="AU5" s="41" t="e">
        <f xml:space="preserve"> IF(ISNUMBER('SAI &amp; Rework Calculation'!AV14), 'SAI &amp; Rework Calculation'!AV14, #N/A)</f>
        <v>#N/A</v>
      </c>
      <c r="AV5" s="41" t="e">
        <f xml:space="preserve"> IF(ISNUMBER('SAI &amp; Rework Calculation'!AW14), 'SAI &amp; Rework Calculation'!AW14, #N/A)</f>
        <v>#N/A</v>
      </c>
      <c r="AW5" s="41" t="e">
        <f xml:space="preserve"> IF(ISNUMBER('SAI &amp; Rework Calculation'!AX14), 'SAI &amp; Rework Calculation'!AX14, #N/A)</f>
        <v>#N/A</v>
      </c>
      <c r="AX5" s="41" t="e">
        <f xml:space="preserve"> IF(ISNUMBER('SAI &amp; Rework Calculation'!AY14), 'SAI &amp; Rework Calculation'!AY14, #N/A)</f>
        <v>#N/A</v>
      </c>
      <c r="AY5" s="116" t="e">
        <f xml:space="preserve"> IF(ISNUMBER('SAI &amp; Rework Calculation'!AZ14), 'SAI &amp; Rework Calculation'!AZ14, #N/A)</f>
        <v>#N/A</v>
      </c>
    </row>
    <row r="6" spans="1:51" ht="18" customHeight="1" x14ac:dyDescent="0.25">
      <c r="A6" s="88" t="s">
        <v>46</v>
      </c>
      <c r="B6" s="89">
        <f>'SAI &amp; Rework Calculation'!C18</f>
        <v>3.2563535972640656</v>
      </c>
      <c r="C6" s="90">
        <f>'SAI &amp; Rework Calculation'!D18</f>
        <v>2.7848495146313819</v>
      </c>
      <c r="D6" s="90">
        <f>'SAI &amp; Rework Calculation'!E18</f>
        <v>3.0910887940658753</v>
      </c>
      <c r="E6" s="90">
        <f>'SAI &amp; Rework Calculation'!F18</f>
        <v>3.2863478688795182</v>
      </c>
      <c r="F6" s="90">
        <f>'SAI &amp; Rework Calculation'!G18</f>
        <v>1.5387604619189184</v>
      </c>
      <c r="G6" s="90">
        <f>'SAI &amp; Rework Calculation'!H18</f>
        <v>1.7026672984957263</v>
      </c>
      <c r="H6" s="90">
        <f>'SAI &amp; Rework Calculation'!I18</f>
        <v>7.2984697781560914</v>
      </c>
      <c r="I6" s="90">
        <f>'SAI &amp; Rework Calculation'!J18</f>
        <v>8.8928877223902116</v>
      </c>
      <c r="J6" s="90">
        <f>'SAI &amp; Rework Calculation'!K18</f>
        <v>7.5458719818704783</v>
      </c>
      <c r="K6" s="90">
        <f>'SAI &amp; Rework Calculation'!L18</f>
        <v>6.4489347403012829</v>
      </c>
      <c r="L6" s="90">
        <f>'SAI &amp; Rework Calculation'!M18</f>
        <v>8.3681098062925123</v>
      </c>
      <c r="M6" s="90">
        <f>'SAI &amp; Rework Calculation'!N18</f>
        <v>11.714002774040859</v>
      </c>
      <c r="N6" s="90">
        <f>'SAI &amp; Rework Calculation'!O18</f>
        <v>11.206101600825702</v>
      </c>
      <c r="O6" s="90">
        <f>'SAI &amp; Rework Calculation'!P18</f>
        <v>11.321217108088568</v>
      </c>
      <c r="P6" s="90">
        <f>'SAI &amp; Rework Calculation'!Q18</f>
        <v>11.444389493200642</v>
      </c>
      <c r="Q6" s="90">
        <f>'SAI &amp; Rework Calculation'!R18</f>
        <v>11.211475075932846</v>
      </c>
      <c r="R6" s="90">
        <f>'SAI &amp; Rework Calculation'!S18</f>
        <v>10.366072433372771</v>
      </c>
      <c r="S6" s="90">
        <f>'SAI &amp; Rework Calculation'!T18</f>
        <v>9.4112277486275921</v>
      </c>
      <c r="T6" s="90">
        <f>'SAI &amp; Rework Calculation'!U18</f>
        <v>9.2880409028560464</v>
      </c>
      <c r="U6" s="90">
        <f>'SAI &amp; Rework Calculation'!V18</f>
        <v>8.8533621054729412</v>
      </c>
      <c r="V6" s="90">
        <f>'SAI &amp; Rework Calculation'!W18</f>
        <v>9.0055332744655221</v>
      </c>
      <c r="W6" s="90">
        <f>'SAI &amp; Rework Calculation'!X18</f>
        <v>8.7790063512027103</v>
      </c>
      <c r="X6" s="90">
        <f>'SAI &amp; Rework Calculation'!Y18</f>
        <v>8.7464917086470741</v>
      </c>
      <c r="Y6" s="90">
        <f>'SAI &amp; Rework Calculation'!Z18</f>
        <v>8.5918938137562435</v>
      </c>
      <c r="Z6" s="90">
        <f>'SAI &amp; Rework Calculation'!AA18</f>
        <v>8.6289442114164228</v>
      </c>
      <c r="AA6" s="90">
        <f>'SAI &amp; Rework Calculation'!AB18</f>
        <v>8.4526190736795037</v>
      </c>
      <c r="AB6" s="90">
        <f>'SAI &amp; Rework Calculation'!AC18</f>
        <v>8.4136610672839094</v>
      </c>
      <c r="AC6" s="90">
        <f>'SAI &amp; Rework Calculation'!AD18</f>
        <v>8.3462831856507211</v>
      </c>
      <c r="AD6" s="90">
        <f>'SAI &amp; Rework Calculation'!AE18</f>
        <v>8.4779591050328094</v>
      </c>
      <c r="AE6" s="90">
        <f>'SAI &amp; Rework Calculation'!AF18</f>
        <v>8.474341343927831</v>
      </c>
      <c r="AF6" s="90">
        <f>'SAI &amp; Rework Calculation'!AG18</f>
        <v>8.4708678298748161</v>
      </c>
      <c r="AG6" s="90">
        <f>'SAI &amp; Rework Calculation'!AH18</f>
        <v>8.4543528550803817</v>
      </c>
      <c r="AH6" s="90">
        <f>'SAI &amp; Rework Calculation'!AI18</f>
        <v>8.4518239848482057</v>
      </c>
      <c r="AI6" s="90">
        <f>'SAI &amp; Rework Calculation'!AJ18</f>
        <v>8.4508814856128165</v>
      </c>
      <c r="AJ6" s="90">
        <f>'SAI &amp; Rework Calculation'!AK18</f>
        <v>8.4501036351850569</v>
      </c>
      <c r="AK6" s="90">
        <f>'SAI &amp; Rework Calculation'!AL18</f>
        <v>8.438438252824632</v>
      </c>
      <c r="AL6" s="90" t="e">
        <f>'SAI &amp; Rework Calculation'!AM18</f>
        <v>#N/A</v>
      </c>
      <c r="AM6" s="90" t="e">
        <f>'SAI &amp; Rework Calculation'!AN18</f>
        <v>#N/A</v>
      </c>
      <c r="AN6" s="90" t="e">
        <f>'SAI &amp; Rework Calculation'!AO18</f>
        <v>#N/A</v>
      </c>
      <c r="AO6" s="90" t="e">
        <f>'SAI &amp; Rework Calculation'!AP18</f>
        <v>#N/A</v>
      </c>
      <c r="AP6" s="90" t="e">
        <f>'SAI &amp; Rework Calculation'!AQ18</f>
        <v>#N/A</v>
      </c>
      <c r="AQ6" s="90" t="e">
        <f>'SAI &amp; Rework Calculation'!AR18</f>
        <v>#N/A</v>
      </c>
      <c r="AR6" s="90" t="e">
        <f>'SAI &amp; Rework Calculation'!AS18</f>
        <v>#N/A</v>
      </c>
      <c r="AS6" s="90" t="e">
        <f>'SAI &amp; Rework Calculation'!AT18</f>
        <v>#N/A</v>
      </c>
      <c r="AT6" s="90" t="e">
        <f>'SAI &amp; Rework Calculation'!AU18</f>
        <v>#N/A</v>
      </c>
      <c r="AU6" s="90" t="e">
        <f>'SAI &amp; Rework Calculation'!AV18</f>
        <v>#N/A</v>
      </c>
      <c r="AV6" s="90" t="e">
        <f>'SAI &amp; Rework Calculation'!AW18</f>
        <v>#N/A</v>
      </c>
      <c r="AW6" s="90" t="e">
        <f>'SAI &amp; Rework Calculation'!AX18</f>
        <v>#N/A</v>
      </c>
      <c r="AX6" s="90" t="e">
        <f>'SAI &amp; Rework Calculation'!AY18</f>
        <v>#N/A</v>
      </c>
      <c r="AY6" s="113" t="e">
        <f>'SAI &amp; Rework Calculation'!AZ18</f>
        <v>#N/A</v>
      </c>
    </row>
    <row r="7" spans="1:51" ht="6.75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11"/>
    </row>
  </sheetData>
  <phoneticPr fontId="6" type="noConversion"/>
  <conditionalFormatting sqref="B4:AY4">
    <cfRule type="expression" dxfId="12" priority="1" stopIfTrue="1">
      <formula xml:space="preserve"> ISNA(B4)</formula>
    </cfRule>
  </conditionalFormatting>
  <conditionalFormatting sqref="B5:AY5">
    <cfRule type="expression" dxfId="11" priority="2" stopIfTrue="1">
      <formula xml:space="preserve"> ISNA(B5)</formula>
    </cfRule>
  </conditionalFormatting>
  <conditionalFormatting sqref="B6:AY6">
    <cfRule type="expression" dxfId="10" priority="3" stopIfTrue="1">
      <formula>ISNA(B6)</formula>
    </cfRule>
  </conditionalFormatting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AZ20"/>
  <sheetViews>
    <sheetView workbookViewId="0">
      <selection activeCell="D13" sqref="D13"/>
    </sheetView>
  </sheetViews>
  <sheetFormatPr defaultRowHeight="12.75" x14ac:dyDescent="0.2"/>
  <cols>
    <col min="1" max="1" width="23.28515625" customWidth="1"/>
    <col min="2" max="2" width="14.28515625" customWidth="1"/>
    <col min="3" max="52" width="11.28515625" customWidth="1"/>
  </cols>
  <sheetData>
    <row r="1" spans="1:52" ht="26.25" thickTop="1" x14ac:dyDescent="0.35">
      <c r="A1" s="6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9"/>
    </row>
    <row r="2" spans="1:52" ht="6.75" customHeight="1" x14ac:dyDescent="0.2">
      <c r="A2" s="1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11"/>
    </row>
    <row r="3" spans="1:52" ht="18" x14ac:dyDescent="0.25">
      <c r="A3" s="12" t="s">
        <v>0</v>
      </c>
      <c r="B3" s="43">
        <f>'SAI &amp; Rework Calculation'!$B$3</f>
        <v>170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4"/>
    </row>
    <row r="4" spans="1:52" ht="6.75" customHeight="1" x14ac:dyDescent="0.2">
      <c r="A4" s="15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11"/>
    </row>
    <row r="5" spans="1:52" ht="18" customHeight="1" x14ac:dyDescent="0.2">
      <c r="A5" s="172" t="s">
        <v>4</v>
      </c>
      <c r="B5" s="2" t="s">
        <v>8</v>
      </c>
      <c r="C5" s="78">
        <v>1</v>
      </c>
      <c r="D5" s="79">
        <f t="shared" ref="D5:AI5" si="0" xml:space="preserve"> C5 + 1</f>
        <v>2</v>
      </c>
      <c r="E5" s="79">
        <f t="shared" si="0"/>
        <v>3</v>
      </c>
      <c r="F5" s="79">
        <f t="shared" si="0"/>
        <v>4</v>
      </c>
      <c r="G5" s="79">
        <f t="shared" si="0"/>
        <v>5</v>
      </c>
      <c r="H5" s="79">
        <f t="shared" si="0"/>
        <v>6</v>
      </c>
      <c r="I5" s="79">
        <f t="shared" si="0"/>
        <v>7</v>
      </c>
      <c r="J5" s="79">
        <f t="shared" si="0"/>
        <v>8</v>
      </c>
      <c r="K5" s="79">
        <f t="shared" si="0"/>
        <v>9</v>
      </c>
      <c r="L5" s="79">
        <f t="shared" si="0"/>
        <v>10</v>
      </c>
      <c r="M5" s="79">
        <f t="shared" si="0"/>
        <v>11</v>
      </c>
      <c r="N5" s="79">
        <f t="shared" si="0"/>
        <v>12</v>
      </c>
      <c r="O5" s="79">
        <f t="shared" si="0"/>
        <v>13</v>
      </c>
      <c r="P5" s="79">
        <f t="shared" si="0"/>
        <v>14</v>
      </c>
      <c r="Q5" s="79">
        <f t="shared" si="0"/>
        <v>15</v>
      </c>
      <c r="R5" s="79">
        <f t="shared" si="0"/>
        <v>16</v>
      </c>
      <c r="S5" s="79">
        <f t="shared" si="0"/>
        <v>17</v>
      </c>
      <c r="T5" s="79">
        <f t="shared" si="0"/>
        <v>18</v>
      </c>
      <c r="U5" s="79">
        <f t="shared" si="0"/>
        <v>19</v>
      </c>
      <c r="V5" s="79">
        <f t="shared" si="0"/>
        <v>20</v>
      </c>
      <c r="W5" s="79">
        <f t="shared" si="0"/>
        <v>21</v>
      </c>
      <c r="X5" s="79">
        <f t="shared" si="0"/>
        <v>22</v>
      </c>
      <c r="Y5" s="79">
        <f t="shared" si="0"/>
        <v>23</v>
      </c>
      <c r="Z5" s="79">
        <f t="shared" si="0"/>
        <v>24</v>
      </c>
      <c r="AA5" s="79">
        <f t="shared" si="0"/>
        <v>25</v>
      </c>
      <c r="AB5" s="79">
        <f t="shared" si="0"/>
        <v>26</v>
      </c>
      <c r="AC5" s="79">
        <f t="shared" si="0"/>
        <v>27</v>
      </c>
      <c r="AD5" s="79">
        <f t="shared" si="0"/>
        <v>28</v>
      </c>
      <c r="AE5" s="79">
        <f t="shared" si="0"/>
        <v>29</v>
      </c>
      <c r="AF5" s="79">
        <f t="shared" si="0"/>
        <v>30</v>
      </c>
      <c r="AG5" s="79">
        <f t="shared" si="0"/>
        <v>31</v>
      </c>
      <c r="AH5" s="79">
        <f t="shared" si="0"/>
        <v>32</v>
      </c>
      <c r="AI5" s="79">
        <f t="shared" si="0"/>
        <v>33</v>
      </c>
      <c r="AJ5" s="79">
        <f t="shared" ref="AJ5:AZ5" si="1" xml:space="preserve"> AI5 + 1</f>
        <v>34</v>
      </c>
      <c r="AK5" s="79">
        <f t="shared" si="1"/>
        <v>35</v>
      </c>
      <c r="AL5" s="79">
        <f t="shared" si="1"/>
        <v>36</v>
      </c>
      <c r="AM5" s="79">
        <f t="shared" si="1"/>
        <v>37</v>
      </c>
      <c r="AN5" s="79">
        <f t="shared" si="1"/>
        <v>38</v>
      </c>
      <c r="AO5" s="79">
        <f t="shared" si="1"/>
        <v>39</v>
      </c>
      <c r="AP5" s="79">
        <f t="shared" si="1"/>
        <v>40</v>
      </c>
      <c r="AQ5" s="79">
        <f t="shared" si="1"/>
        <v>41</v>
      </c>
      <c r="AR5" s="79">
        <f t="shared" si="1"/>
        <v>42</v>
      </c>
      <c r="AS5" s="79">
        <f t="shared" si="1"/>
        <v>43</v>
      </c>
      <c r="AT5" s="79">
        <f t="shared" si="1"/>
        <v>44</v>
      </c>
      <c r="AU5" s="79">
        <f t="shared" si="1"/>
        <v>45</v>
      </c>
      <c r="AV5" s="79">
        <f t="shared" si="1"/>
        <v>46</v>
      </c>
      <c r="AW5" s="79">
        <f t="shared" si="1"/>
        <v>47</v>
      </c>
      <c r="AX5" s="79">
        <f t="shared" si="1"/>
        <v>48</v>
      </c>
      <c r="AY5" s="79">
        <f t="shared" si="1"/>
        <v>49</v>
      </c>
      <c r="AZ5" s="80">
        <f t="shared" si="1"/>
        <v>50</v>
      </c>
    </row>
    <row r="6" spans="1:52" ht="18" customHeight="1" x14ac:dyDescent="0.2">
      <c r="A6" s="172"/>
      <c r="B6" s="3" t="s">
        <v>2</v>
      </c>
      <c r="C6" s="81">
        <f>'SAI &amp; Rework Calculation'!C6</f>
        <v>9.85</v>
      </c>
      <c r="D6" s="81">
        <f>'SAI &amp; Rework Calculation'!D6</f>
        <v>11.200000000000001</v>
      </c>
      <c r="E6" s="81">
        <f>'SAI &amp; Rework Calculation'!E6</f>
        <v>14.35</v>
      </c>
      <c r="F6" s="81">
        <f>'SAI &amp; Rework Calculation'!F6</f>
        <v>15.249999999999998</v>
      </c>
      <c r="G6" s="81">
        <f>'SAI &amp; Rework Calculation'!G6</f>
        <v>19.099999999999998</v>
      </c>
      <c r="H6" s="81">
        <f>'SAI &amp; Rework Calculation'!H6</f>
        <v>24.483333333333331</v>
      </c>
      <c r="I6" s="81">
        <f>'SAI &amp; Rework Calculation'!I6</f>
        <v>36.216666666666661</v>
      </c>
      <c r="J6" s="81">
        <f>'SAI &amp; Rework Calculation'!J6</f>
        <v>40</v>
      </c>
      <c r="K6" s="81">
        <f>'SAI &amp; Rework Calculation'!K6</f>
        <v>50.066666666666677</v>
      </c>
      <c r="L6" s="81">
        <f>'SAI &amp; Rework Calculation'!L6</f>
        <v>53.5</v>
      </c>
      <c r="M6" s="81">
        <f>'SAI &amp; Rework Calculation'!M6</f>
        <v>59.233333333333334</v>
      </c>
      <c r="N6" s="81">
        <f>'SAI &amp; Rework Calculation'!N6</f>
        <v>74.500000000000014</v>
      </c>
      <c r="O6" s="81">
        <f>'SAI &amp; Rework Calculation'!O6</f>
        <v>78.233333333333348</v>
      </c>
      <c r="P6" s="81">
        <f>'SAI &amp; Rework Calculation'!P6</f>
        <v>97.4</v>
      </c>
      <c r="Q6" s="81">
        <f>'SAI &amp; Rework Calculation'!Q6</f>
        <v>101.53333333333335</v>
      </c>
      <c r="R6" s="81">
        <f>'SAI &amp; Rework Calculation'!R6</f>
        <v>104.71666666666665</v>
      </c>
      <c r="S6" s="81">
        <f>'SAI &amp; Rework Calculation'!S6</f>
        <v>124.25</v>
      </c>
      <c r="T6" s="81">
        <f>'SAI &amp; Rework Calculation'!T6</f>
        <v>128.93333333333334</v>
      </c>
      <c r="U6" s="81">
        <f>'SAI &amp; Rework Calculation'!U6</f>
        <v>134.36666666666665</v>
      </c>
      <c r="V6" s="81">
        <f>'SAI &amp; Rework Calculation'!V6</f>
        <v>138.95000000000002</v>
      </c>
      <c r="W6" s="81">
        <f>'SAI &amp; Rework Calculation'!W6</f>
        <v>143.19999999999999</v>
      </c>
      <c r="X6" s="81">
        <f>'SAI &amp; Rework Calculation'!X6</f>
        <v>145.44999999999999</v>
      </c>
      <c r="Y6" s="81">
        <f>'SAI &amp; Rework Calculation'!Y6</f>
        <v>146</v>
      </c>
      <c r="Z6" s="81">
        <f>'SAI &amp; Rework Calculation'!Z6</f>
        <v>147.9</v>
      </c>
      <c r="AA6" s="81">
        <f>'SAI &amp; Rework Calculation'!AA6</f>
        <v>153.75</v>
      </c>
      <c r="AB6" s="81">
        <f>'SAI &amp; Rework Calculation'!AB6</f>
        <v>157.5</v>
      </c>
      <c r="AC6" s="81">
        <f>'SAI &amp; Rework Calculation'!AC6</f>
        <v>158.75</v>
      </c>
      <c r="AD6" s="81">
        <f>'SAI &amp; Rework Calculation'!AD6</f>
        <v>160.9</v>
      </c>
      <c r="AE6" s="81">
        <f>'SAI &amp; Rework Calculation'!AE6</f>
        <v>165</v>
      </c>
      <c r="AF6" s="81">
        <f>'SAI &amp; Rework Calculation'!AF6</f>
        <v>165.2</v>
      </c>
      <c r="AG6" s="81">
        <f>'SAI &amp; Rework Calculation'!AG6</f>
        <v>165.39999999999998</v>
      </c>
      <c r="AH6" s="81">
        <f>'SAI &amp; Rework Calculation'!AH6</f>
        <v>166.5</v>
      </c>
      <c r="AI6" s="81">
        <f>'SAI &amp; Rework Calculation'!AI6</f>
        <v>166.70000000000002</v>
      </c>
      <c r="AJ6" s="81">
        <f>'SAI &amp; Rework Calculation'!AJ6</f>
        <v>167.8</v>
      </c>
      <c r="AK6" s="81">
        <f>'SAI &amp; Rework Calculation'!AK6</f>
        <v>168</v>
      </c>
      <c r="AL6" s="81">
        <f>'SAI &amp; Rework Calculation'!AL6</f>
        <v>170</v>
      </c>
      <c r="AM6" s="81" t="e">
        <f>'SAI &amp; Rework Calculation'!AM6</f>
        <v>#N/A</v>
      </c>
      <c r="AN6" s="81" t="e">
        <f>'SAI &amp; Rework Calculation'!AN6</f>
        <v>#N/A</v>
      </c>
      <c r="AO6" s="81" t="e">
        <f>'SAI &amp; Rework Calculation'!AO6</f>
        <v>#N/A</v>
      </c>
      <c r="AP6" s="81" t="e">
        <f>'SAI &amp; Rework Calculation'!AP6</f>
        <v>#N/A</v>
      </c>
      <c r="AQ6" s="81" t="e">
        <f>'SAI &amp; Rework Calculation'!AQ6</f>
        <v>#N/A</v>
      </c>
      <c r="AR6" s="81" t="e">
        <f>'SAI &amp; Rework Calculation'!AR6</f>
        <v>#N/A</v>
      </c>
      <c r="AS6" s="81" t="e">
        <f>'SAI &amp; Rework Calculation'!AS6</f>
        <v>#N/A</v>
      </c>
      <c r="AT6" s="81" t="e">
        <f>'SAI &amp; Rework Calculation'!AT6</f>
        <v>#N/A</v>
      </c>
      <c r="AU6" s="81" t="e">
        <f>'SAI &amp; Rework Calculation'!AU6</f>
        <v>#N/A</v>
      </c>
      <c r="AV6" s="81" t="e">
        <f>'SAI &amp; Rework Calculation'!AV6</f>
        <v>#N/A</v>
      </c>
      <c r="AW6" s="81" t="e">
        <f>'SAI &amp; Rework Calculation'!AW6</f>
        <v>#N/A</v>
      </c>
      <c r="AX6" s="81" t="e">
        <f>'SAI &amp; Rework Calculation'!AX6</f>
        <v>#N/A</v>
      </c>
      <c r="AY6" s="81" t="e">
        <f>'SAI &amp; Rework Calculation'!AY6</f>
        <v>#N/A</v>
      </c>
      <c r="AZ6" s="82" t="e">
        <f>'SAI &amp; Rework Calculation'!AZ6</f>
        <v>#N/A</v>
      </c>
    </row>
    <row r="7" spans="1:52" ht="18" customHeight="1" x14ac:dyDescent="0.2">
      <c r="A7" s="172"/>
      <c r="B7" s="2" t="s">
        <v>3</v>
      </c>
      <c r="C7" s="100">
        <f>'SAI &amp; Rework Calculation'!C7</f>
        <v>0.66723068245910877</v>
      </c>
      <c r="D7" s="100">
        <f>'SAI &amp; Rework Calculation'!D7</f>
        <v>0.75198412698412698</v>
      </c>
      <c r="E7" s="100">
        <f>'SAI &amp; Rework Calculation'!E7</f>
        <v>0.78552071234998067</v>
      </c>
      <c r="F7" s="100">
        <f>'SAI &amp; Rework Calculation'!F7</f>
        <v>0.78506375227686709</v>
      </c>
      <c r="G7" s="100">
        <f>'SAI &amp; Rework Calculation'!G7</f>
        <v>0.92728330424665495</v>
      </c>
      <c r="H7" s="100">
        <f>'SAI &amp; Rework Calculation'!H7</f>
        <v>0.93672624061104637</v>
      </c>
      <c r="I7" s="100">
        <f>'SAI &amp; Rework Calculation'!I7</f>
        <v>0.78551873142652118</v>
      </c>
      <c r="J7" s="100">
        <f>'SAI &amp; Rework Calculation'!J7</f>
        <v>0.7607203389830508</v>
      </c>
      <c r="K7" s="100">
        <f>'SAI &amp; Rework Calculation'!K7</f>
        <v>0.84586652824482589</v>
      </c>
      <c r="L7" s="100">
        <f>'SAI &amp; Rework Calculation'!L7</f>
        <v>0.88293996515127526</v>
      </c>
      <c r="M7" s="100">
        <f>'SAI &amp; Rework Calculation'!M7</f>
        <v>0.85349522619535878</v>
      </c>
      <c r="N7" s="100">
        <f>'SAI &amp; Rework Calculation'!N7</f>
        <v>0.82550335570469802</v>
      </c>
      <c r="O7" s="100">
        <f>'SAI &amp; Rework Calculation'!O7</f>
        <v>0.84510889997243033</v>
      </c>
      <c r="P7" s="100">
        <f>'SAI &amp; Rework Calculation'!P7</f>
        <v>0.87921246527358365</v>
      </c>
      <c r="Q7" s="100">
        <f>'SAI &amp; Rework Calculation'!Q7</f>
        <v>0.88297091653470317</v>
      </c>
      <c r="R7" s="100">
        <f>'SAI &amp; Rework Calculation'!R7</f>
        <v>0.8918088960874816</v>
      </c>
      <c r="S7" s="100">
        <f>'SAI &amp; Rework Calculation'!S7</f>
        <v>0.92853592141081798</v>
      </c>
      <c r="T7" s="100">
        <f>'SAI &amp; Rework Calculation'!T7</f>
        <v>0.95327711015226624</v>
      </c>
      <c r="U7" s="100">
        <f>'SAI &amp; Rework Calculation'!U7</f>
        <v>0.95870794446487984</v>
      </c>
      <c r="V7" s="100">
        <f>'SAI &amp; Rework Calculation'!V7</f>
        <v>0.97198198309984984</v>
      </c>
      <c r="W7" s="100">
        <f>'SAI &amp; Rework Calculation'!W7</f>
        <v>0.96864765941051845</v>
      </c>
      <c r="X7" s="100">
        <f>'SAI &amp; Rework Calculation'!X7</f>
        <v>0.97660056187100686</v>
      </c>
      <c r="Y7" s="100">
        <f>'SAI &amp; Rework Calculation'!Y7</f>
        <v>0.97782239017477568</v>
      </c>
      <c r="Z7" s="100">
        <f>'SAI &amp; Rework Calculation'!Z7</f>
        <v>0.98363292998531149</v>
      </c>
      <c r="AA7" s="100">
        <f>'SAI &amp; Rework Calculation'!AA7</f>
        <v>0.98299651567944246</v>
      </c>
      <c r="AB7" s="100">
        <f>'SAI &amp; Rework Calculation'!AB7</f>
        <v>0.99265306122448971</v>
      </c>
      <c r="AC7" s="100">
        <f>'SAI &amp; Rework Calculation'!AC7</f>
        <v>0.99514060742407195</v>
      </c>
      <c r="AD7" s="100">
        <f>'SAI &amp; Rework Calculation'!AD7</f>
        <v>1</v>
      </c>
      <c r="AE7" s="100">
        <f>'SAI &amp; Rework Calculation'!AE7</f>
        <v>0.98701298701298701</v>
      </c>
      <c r="AF7" s="100">
        <f>'SAI &amp; Rework Calculation'!AF7</f>
        <v>0.98754756139744038</v>
      </c>
      <c r="AG7" s="100">
        <f>'SAI &amp; Rework Calculation'!AG7</f>
        <v>0.98808084297806187</v>
      </c>
      <c r="AH7" s="100">
        <f>'SAI &amp; Rework Calculation'!AH7</f>
        <v>0.99099099099099097</v>
      </c>
      <c r="AI7" s="100">
        <f>'SAI &amp; Rework Calculation'!AI7</f>
        <v>0.99151598251778206</v>
      </c>
      <c r="AJ7" s="100">
        <f>'SAI &amp; Rework Calculation'!AJ7</f>
        <v>0.99182700493785103</v>
      </c>
      <c r="AK7" s="100">
        <f>'SAI &amp; Rework Calculation'!AK7</f>
        <v>0.9920918367346937</v>
      </c>
      <c r="AL7" s="100">
        <f>'SAI &amp; Rework Calculation'!AL7</f>
        <v>1</v>
      </c>
      <c r="AM7" s="100" t="e">
        <f>'SAI &amp; Rework Calculation'!AM7</f>
        <v>#N/A</v>
      </c>
      <c r="AN7" s="100" t="e">
        <f>'SAI &amp; Rework Calculation'!AN7</f>
        <v>#N/A</v>
      </c>
      <c r="AO7" s="100" t="e">
        <f>'SAI &amp; Rework Calculation'!AO7</f>
        <v>#N/A</v>
      </c>
      <c r="AP7" s="100" t="e">
        <f>'SAI &amp; Rework Calculation'!AP7</f>
        <v>#N/A</v>
      </c>
      <c r="AQ7" s="100" t="e">
        <f>'SAI &amp; Rework Calculation'!AQ7</f>
        <v>#N/A</v>
      </c>
      <c r="AR7" s="100" t="e">
        <f>'SAI &amp; Rework Calculation'!AR7</f>
        <v>#N/A</v>
      </c>
      <c r="AS7" s="100" t="e">
        <f>'SAI &amp; Rework Calculation'!AS7</f>
        <v>#N/A</v>
      </c>
      <c r="AT7" s="100" t="e">
        <f>'SAI &amp; Rework Calculation'!AT7</f>
        <v>#N/A</v>
      </c>
      <c r="AU7" s="100" t="e">
        <f>'SAI &amp; Rework Calculation'!AU7</f>
        <v>#N/A</v>
      </c>
      <c r="AV7" s="100" t="e">
        <f>'SAI &amp; Rework Calculation'!AV7</f>
        <v>#N/A</v>
      </c>
      <c r="AW7" s="100" t="e">
        <f>'SAI &amp; Rework Calculation'!AW7</f>
        <v>#N/A</v>
      </c>
      <c r="AX7" s="100" t="e">
        <f>'SAI &amp; Rework Calculation'!AX7</f>
        <v>#N/A</v>
      </c>
      <c r="AY7" s="100" t="e">
        <f>'SAI &amp; Rework Calculation'!AY7</f>
        <v>#N/A</v>
      </c>
      <c r="AZ7" s="101" t="e">
        <f>'SAI &amp; Rework Calculation'!AZ7</f>
        <v>#N/A</v>
      </c>
    </row>
    <row r="8" spans="1:52" ht="6.75" customHeight="1" x14ac:dyDescent="0.2">
      <c r="A8" s="15"/>
      <c r="B8" s="4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77"/>
    </row>
    <row r="9" spans="1:52" s="76" customFormat="1" ht="18" customHeight="1" x14ac:dyDescent="0.2">
      <c r="A9" s="171" t="s">
        <v>7</v>
      </c>
      <c r="B9" s="18" t="s">
        <v>1</v>
      </c>
      <c r="C9" s="51">
        <f>'SAI &amp; Rework Calculation'!C9</f>
        <v>5.7941176470588232E-2</v>
      </c>
      <c r="D9" s="52">
        <f>'SAI &amp; Rework Calculation'!D9</f>
        <v>6.5882352941176475E-2</v>
      </c>
      <c r="E9" s="52">
        <f>'SAI &amp; Rework Calculation'!E9</f>
        <v>8.4411764705882353E-2</v>
      </c>
      <c r="F9" s="52">
        <f>'SAI &amp; Rework Calculation'!F9</f>
        <v>8.9705882352941163E-2</v>
      </c>
      <c r="G9" s="52">
        <f>'SAI &amp; Rework Calculation'!G9</f>
        <v>0.11235294117647057</v>
      </c>
      <c r="H9" s="52">
        <f>'SAI &amp; Rework Calculation'!H9</f>
        <v>0.14401960784313725</v>
      </c>
      <c r="I9" s="52">
        <f>'SAI &amp; Rework Calculation'!I9</f>
        <v>0.21303921568627449</v>
      </c>
      <c r="J9" s="52">
        <f>'SAI &amp; Rework Calculation'!J9</f>
        <v>0.23529411764705882</v>
      </c>
      <c r="K9" s="52">
        <f>'SAI &amp; Rework Calculation'!K9</f>
        <v>0.29450980392156867</v>
      </c>
      <c r="L9" s="52">
        <f>'SAI &amp; Rework Calculation'!L9</f>
        <v>0.31470588235294117</v>
      </c>
      <c r="M9" s="52">
        <f>'SAI &amp; Rework Calculation'!M9</f>
        <v>0.34843137254901962</v>
      </c>
      <c r="N9" s="52">
        <f>'SAI &amp; Rework Calculation'!N9</f>
        <v>0.43823529411764717</v>
      </c>
      <c r="O9" s="52">
        <f>'SAI &amp; Rework Calculation'!O9</f>
        <v>0.46019607843137261</v>
      </c>
      <c r="P9" s="52">
        <f>'SAI &amp; Rework Calculation'!P9</f>
        <v>0.57294117647058829</v>
      </c>
      <c r="Q9" s="52">
        <f>'SAI &amp; Rework Calculation'!Q9</f>
        <v>0.59725490196078435</v>
      </c>
      <c r="R9" s="52">
        <f>'SAI &amp; Rework Calculation'!R9</f>
        <v>0.61598039215686262</v>
      </c>
      <c r="S9" s="52">
        <f>'SAI &amp; Rework Calculation'!S9</f>
        <v>0.73088235294117643</v>
      </c>
      <c r="T9" s="52">
        <f>'SAI &amp; Rework Calculation'!T9</f>
        <v>0.7584313725490196</v>
      </c>
      <c r="U9" s="52">
        <f>'SAI &amp; Rework Calculation'!U9</f>
        <v>0.790392156862745</v>
      </c>
      <c r="V9" s="52">
        <f>'SAI &amp; Rework Calculation'!V9</f>
        <v>0.81735294117647073</v>
      </c>
      <c r="W9" s="52">
        <f>'SAI &amp; Rework Calculation'!W9</f>
        <v>0.84235294117647053</v>
      </c>
      <c r="X9" s="52">
        <f>'SAI &amp; Rework Calculation'!X9</f>
        <v>0.85558823529411754</v>
      </c>
      <c r="Y9" s="52">
        <f>'SAI &amp; Rework Calculation'!Y9</f>
        <v>0.85882352941176465</v>
      </c>
      <c r="Z9" s="52">
        <f>'SAI &amp; Rework Calculation'!Z9</f>
        <v>0.87</v>
      </c>
      <c r="AA9" s="52">
        <f>'SAI &amp; Rework Calculation'!AA9</f>
        <v>0.90441176470588236</v>
      </c>
      <c r="AB9" s="52">
        <f>'SAI &amp; Rework Calculation'!AB9</f>
        <v>0.92647058823529416</v>
      </c>
      <c r="AC9" s="52">
        <f>'SAI &amp; Rework Calculation'!AC9</f>
        <v>0.93382352941176472</v>
      </c>
      <c r="AD9" s="52">
        <f>'SAI &amp; Rework Calculation'!AD9</f>
        <v>0.94647058823529417</v>
      </c>
      <c r="AE9" s="52">
        <f>'SAI &amp; Rework Calculation'!AE9</f>
        <v>0.97058823529411764</v>
      </c>
      <c r="AF9" s="52">
        <f>'SAI &amp; Rework Calculation'!AF9</f>
        <v>0.97176470588235286</v>
      </c>
      <c r="AG9" s="52">
        <f>'SAI &amp; Rework Calculation'!AG9</f>
        <v>0.97294117647058809</v>
      </c>
      <c r="AH9" s="52">
        <f>'SAI &amp; Rework Calculation'!AH9</f>
        <v>0.97941176470588232</v>
      </c>
      <c r="AI9" s="52">
        <f>'SAI &amp; Rework Calculation'!AI9</f>
        <v>0.98058823529411776</v>
      </c>
      <c r="AJ9" s="52">
        <f>'SAI &amp; Rework Calculation'!AJ9</f>
        <v>0.98705882352941188</v>
      </c>
      <c r="AK9" s="52">
        <f>'SAI &amp; Rework Calculation'!AK9</f>
        <v>0.9882352941176471</v>
      </c>
      <c r="AL9" s="52">
        <f>'SAI &amp; Rework Calculation'!AL9</f>
        <v>1</v>
      </c>
      <c r="AM9" s="52" t="e">
        <f>'SAI &amp; Rework Calculation'!AM9</f>
        <v>#N/A</v>
      </c>
      <c r="AN9" s="52" t="e">
        <f>'SAI &amp; Rework Calculation'!AN9</f>
        <v>#N/A</v>
      </c>
      <c r="AO9" s="52" t="e">
        <f>'SAI &amp; Rework Calculation'!AO9</f>
        <v>#N/A</v>
      </c>
      <c r="AP9" s="52" t="e">
        <f>'SAI &amp; Rework Calculation'!AP9</f>
        <v>#N/A</v>
      </c>
      <c r="AQ9" s="52" t="e">
        <f>'SAI &amp; Rework Calculation'!AQ9</f>
        <v>#N/A</v>
      </c>
      <c r="AR9" s="52" t="e">
        <f>'SAI &amp; Rework Calculation'!AR9</f>
        <v>#N/A</v>
      </c>
      <c r="AS9" s="52" t="e">
        <f>'SAI &amp; Rework Calculation'!AS9</f>
        <v>#N/A</v>
      </c>
      <c r="AT9" s="52" t="e">
        <f>'SAI &amp; Rework Calculation'!AT9</f>
        <v>#N/A</v>
      </c>
      <c r="AU9" s="52" t="e">
        <f>'SAI &amp; Rework Calculation'!AU9</f>
        <v>#N/A</v>
      </c>
      <c r="AV9" s="52" t="e">
        <f>'SAI &amp; Rework Calculation'!AV9</f>
        <v>#N/A</v>
      </c>
      <c r="AW9" s="52" t="e">
        <f>'SAI &amp; Rework Calculation'!AW9</f>
        <v>#N/A</v>
      </c>
      <c r="AX9" s="52" t="e">
        <f>'SAI &amp; Rework Calculation'!AX9</f>
        <v>#N/A</v>
      </c>
      <c r="AY9" s="52" t="e">
        <f>'SAI &amp; Rework Calculation'!AY9</f>
        <v>#N/A</v>
      </c>
      <c r="AZ9" s="50" t="e">
        <f>'SAI &amp; Rework Calculation'!AZ9</f>
        <v>#N/A</v>
      </c>
    </row>
    <row r="10" spans="1:52" ht="18" customHeight="1" x14ac:dyDescent="0.2">
      <c r="A10" s="171"/>
      <c r="B10" s="19" t="s">
        <v>5</v>
      </c>
      <c r="C10" s="47">
        <f xml:space="preserve"> IF(ISNUMBER(C6), (1 - C7) * C6, #N/A)</f>
        <v>3.2777777777777786</v>
      </c>
      <c r="D10" s="48">
        <f t="shared" ref="D10:AZ10" si="2" xml:space="preserve"> IF(ISNUMBER(D6), (1 - D7) * D6, #N/A)</f>
        <v>2.7777777777777781</v>
      </c>
      <c r="E10" s="48">
        <f t="shared" si="2"/>
        <v>3.0777777777777775</v>
      </c>
      <c r="F10" s="48">
        <f t="shared" si="2"/>
        <v>3.2777777777777763</v>
      </c>
      <c r="G10" s="48">
        <f t="shared" si="2"/>
        <v>1.3888888888888904</v>
      </c>
      <c r="H10" s="48">
        <f t="shared" si="2"/>
        <v>1.5491525423728814</v>
      </c>
      <c r="I10" s="48">
        <f t="shared" si="2"/>
        <v>7.7677966101694906</v>
      </c>
      <c r="J10" s="48">
        <f t="shared" si="2"/>
        <v>9.5711864406779679</v>
      </c>
      <c r="K10" s="48">
        <f t="shared" si="2"/>
        <v>7.7169491525423854</v>
      </c>
      <c r="L10" s="48">
        <f t="shared" si="2"/>
        <v>6.2627118644067732</v>
      </c>
      <c r="M10" s="48">
        <f t="shared" si="2"/>
        <v>8.6779661016949152</v>
      </c>
      <c r="N10" s="48">
        <f t="shared" si="2"/>
        <v>13</v>
      </c>
      <c r="O10" s="48">
        <f t="shared" si="2"/>
        <v>12.117647058823536</v>
      </c>
      <c r="P10" s="48">
        <f t="shared" si="2"/>
        <v>11.764705882352953</v>
      </c>
      <c r="Q10" s="48">
        <f t="shared" si="2"/>
        <v>11.882352941176473</v>
      </c>
      <c r="R10" s="48">
        <f t="shared" si="2"/>
        <v>11.329411764705885</v>
      </c>
      <c r="S10" s="48">
        <f t="shared" si="2"/>
        <v>8.8794117647058659</v>
      </c>
      <c r="T10" s="48">
        <f t="shared" si="2"/>
        <v>6.0241379310344731</v>
      </c>
      <c r="U10" s="48">
        <f t="shared" si="2"/>
        <v>5.5482758620689783</v>
      </c>
      <c r="V10" s="48">
        <f t="shared" si="2"/>
        <v>3.8931034482758644</v>
      </c>
      <c r="W10" s="48">
        <f t="shared" si="2"/>
        <v>4.4896551724137579</v>
      </c>
      <c r="X10" s="48">
        <f t="shared" si="2"/>
        <v>3.4034482758620523</v>
      </c>
      <c r="Y10" s="48">
        <f t="shared" si="2"/>
        <v>3.2379310344827505</v>
      </c>
      <c r="Z10" s="48">
        <f t="shared" si="2"/>
        <v>2.4206896551724308</v>
      </c>
      <c r="AA10" s="48">
        <f t="shared" si="2"/>
        <v>2.6142857142857214</v>
      </c>
      <c r="AB10" s="48">
        <f t="shared" si="2"/>
        <v>1.157142857142871</v>
      </c>
      <c r="AC10" s="48">
        <f t="shared" si="2"/>
        <v>0.77142857142857724</v>
      </c>
      <c r="AD10" s="48">
        <f t="shared" si="2"/>
        <v>0</v>
      </c>
      <c r="AE10" s="48">
        <f t="shared" si="2"/>
        <v>2.1428571428571437</v>
      </c>
      <c r="AF10" s="48">
        <f t="shared" si="2"/>
        <v>2.0571428571428498</v>
      </c>
      <c r="AG10" s="48">
        <f t="shared" si="2"/>
        <v>1.9714285714285666</v>
      </c>
      <c r="AH10" s="48">
        <f t="shared" si="2"/>
        <v>1.5000000000000031</v>
      </c>
      <c r="AI10" s="48">
        <f t="shared" si="2"/>
        <v>1.4142857142857312</v>
      </c>
      <c r="AJ10" s="48">
        <f t="shared" si="2"/>
        <v>1.371428571428597</v>
      </c>
      <c r="AK10" s="48">
        <f t="shared" si="2"/>
        <v>1.3285714285714585</v>
      </c>
      <c r="AL10" s="48">
        <f t="shared" si="2"/>
        <v>0</v>
      </c>
      <c r="AM10" s="48" t="e">
        <f t="shared" si="2"/>
        <v>#N/A</v>
      </c>
      <c r="AN10" s="48" t="e">
        <f t="shared" si="2"/>
        <v>#N/A</v>
      </c>
      <c r="AO10" s="48" t="e">
        <f t="shared" si="2"/>
        <v>#N/A</v>
      </c>
      <c r="AP10" s="48" t="e">
        <f t="shared" si="2"/>
        <v>#N/A</v>
      </c>
      <c r="AQ10" s="48" t="e">
        <f t="shared" si="2"/>
        <v>#N/A</v>
      </c>
      <c r="AR10" s="48" t="e">
        <f t="shared" si="2"/>
        <v>#N/A</v>
      </c>
      <c r="AS10" s="48" t="e">
        <f t="shared" si="2"/>
        <v>#N/A</v>
      </c>
      <c r="AT10" s="48" t="e">
        <f t="shared" si="2"/>
        <v>#N/A</v>
      </c>
      <c r="AU10" s="48" t="e">
        <f t="shared" si="2"/>
        <v>#N/A</v>
      </c>
      <c r="AV10" s="48" t="e">
        <f t="shared" si="2"/>
        <v>#N/A</v>
      </c>
      <c r="AW10" s="48" t="e">
        <f t="shared" si="2"/>
        <v>#N/A</v>
      </c>
      <c r="AX10" s="48" t="e">
        <f t="shared" si="2"/>
        <v>#N/A</v>
      </c>
      <c r="AY10" s="48" t="e">
        <f t="shared" si="2"/>
        <v>#N/A</v>
      </c>
      <c r="AZ10" s="53" t="e">
        <f t="shared" si="2"/>
        <v>#N/A</v>
      </c>
    </row>
    <row r="11" spans="1:52" ht="18" customHeight="1" x14ac:dyDescent="0.2">
      <c r="A11" s="171"/>
      <c r="B11" s="18" t="s">
        <v>51</v>
      </c>
      <c r="C11" s="117">
        <f xml:space="preserve"> IF(ISNUMBER(C6), IF(C9 = 1, 0, C10/C6), #N/A)</f>
        <v>0.33276931754089123</v>
      </c>
      <c r="D11" s="99">
        <f t="shared" ref="D11:AZ11" si="3" xml:space="preserve"> IF(ISNUMBER(D6), IF(D9 = 1, 0, D10/D6), #N/A)</f>
        <v>0.24801587301587302</v>
      </c>
      <c r="E11" s="99">
        <f t="shared" si="3"/>
        <v>0.21447928765001933</v>
      </c>
      <c r="F11" s="99">
        <f t="shared" si="3"/>
        <v>0.21493624772313291</v>
      </c>
      <c r="G11" s="99">
        <f t="shared" si="3"/>
        <v>7.2716695753345051E-2</v>
      </c>
      <c r="H11" s="99">
        <f t="shared" si="3"/>
        <v>6.3273759388953632E-2</v>
      </c>
      <c r="I11" s="99">
        <f t="shared" si="3"/>
        <v>0.21448126857347882</v>
      </c>
      <c r="J11" s="99">
        <f t="shared" si="3"/>
        <v>0.2392796610169492</v>
      </c>
      <c r="K11" s="99">
        <f t="shared" si="3"/>
        <v>0.15413347175517411</v>
      </c>
      <c r="L11" s="99">
        <f t="shared" si="3"/>
        <v>0.11706003484872474</v>
      </c>
      <c r="M11" s="99">
        <f t="shared" si="3"/>
        <v>0.14650477380464122</v>
      </c>
      <c r="N11" s="99">
        <f t="shared" si="3"/>
        <v>0.17449664429530198</v>
      </c>
      <c r="O11" s="99">
        <f t="shared" si="3"/>
        <v>0.15489110002756967</v>
      </c>
      <c r="P11" s="99">
        <f t="shared" si="3"/>
        <v>0.12078753472641635</v>
      </c>
      <c r="Q11" s="99">
        <f t="shared" si="3"/>
        <v>0.11702908346529683</v>
      </c>
      <c r="R11" s="99">
        <f t="shared" si="3"/>
        <v>0.1081911039125184</v>
      </c>
      <c r="S11" s="99">
        <f t="shared" si="3"/>
        <v>7.1464078589182023E-2</v>
      </c>
      <c r="T11" s="99">
        <f t="shared" si="3"/>
        <v>4.6722889847733762E-2</v>
      </c>
      <c r="U11" s="99">
        <f t="shared" si="3"/>
        <v>4.1292055535120165E-2</v>
      </c>
      <c r="V11" s="99">
        <f t="shared" si="3"/>
        <v>2.8018016900150156E-2</v>
      </c>
      <c r="W11" s="99">
        <f t="shared" si="3"/>
        <v>3.1352340589481553E-2</v>
      </c>
      <c r="X11" s="99">
        <f t="shared" si="3"/>
        <v>2.3399438128993144E-2</v>
      </c>
      <c r="Y11" s="99">
        <f t="shared" si="3"/>
        <v>2.217760982522432E-2</v>
      </c>
      <c r="Z11" s="99">
        <f t="shared" si="3"/>
        <v>1.6367070014688512E-2</v>
      </c>
      <c r="AA11" s="99">
        <f t="shared" si="3"/>
        <v>1.7003484320557538E-2</v>
      </c>
      <c r="AB11" s="99">
        <f t="shared" si="3"/>
        <v>7.3469387755102922E-3</v>
      </c>
      <c r="AC11" s="99">
        <f t="shared" si="3"/>
        <v>4.8593925759280454E-3</v>
      </c>
      <c r="AD11" s="99">
        <f t="shared" si="3"/>
        <v>0</v>
      </c>
      <c r="AE11" s="99">
        <f t="shared" si="3"/>
        <v>1.2987012987012991E-2</v>
      </c>
      <c r="AF11" s="99">
        <f t="shared" si="3"/>
        <v>1.2452438602559625E-2</v>
      </c>
      <c r="AG11" s="99">
        <f t="shared" si="3"/>
        <v>1.1919157021938132E-2</v>
      </c>
      <c r="AH11" s="99">
        <f t="shared" si="3"/>
        <v>9.009009009009028E-3</v>
      </c>
      <c r="AI11" s="99">
        <f t="shared" si="3"/>
        <v>8.4840174822179426E-3</v>
      </c>
      <c r="AJ11" s="99">
        <f t="shared" si="3"/>
        <v>8.1729950621489689E-3</v>
      </c>
      <c r="AK11" s="99">
        <f t="shared" si="3"/>
        <v>7.9081632653063005E-3</v>
      </c>
      <c r="AL11" s="99">
        <f t="shared" si="3"/>
        <v>0</v>
      </c>
      <c r="AM11" s="99" t="e">
        <f t="shared" si="3"/>
        <v>#N/A</v>
      </c>
      <c r="AN11" s="99" t="e">
        <f t="shared" si="3"/>
        <v>#N/A</v>
      </c>
      <c r="AO11" s="99" t="e">
        <f t="shared" si="3"/>
        <v>#N/A</v>
      </c>
      <c r="AP11" s="99" t="e">
        <f t="shared" si="3"/>
        <v>#N/A</v>
      </c>
      <c r="AQ11" s="99" t="e">
        <f t="shared" si="3"/>
        <v>#N/A</v>
      </c>
      <c r="AR11" s="99" t="e">
        <f t="shared" si="3"/>
        <v>#N/A</v>
      </c>
      <c r="AS11" s="99" t="e">
        <f t="shared" si="3"/>
        <v>#N/A</v>
      </c>
      <c r="AT11" s="99" t="e">
        <f t="shared" si="3"/>
        <v>#N/A</v>
      </c>
      <c r="AU11" s="99" t="e">
        <f t="shared" si="3"/>
        <v>#N/A</v>
      </c>
      <c r="AV11" s="99" t="e">
        <f t="shared" si="3"/>
        <v>#N/A</v>
      </c>
      <c r="AW11" s="99" t="e">
        <f t="shared" si="3"/>
        <v>#N/A</v>
      </c>
      <c r="AX11" s="99" t="e">
        <f t="shared" si="3"/>
        <v>#N/A</v>
      </c>
      <c r="AY11" s="99" t="e">
        <f t="shared" si="3"/>
        <v>#N/A</v>
      </c>
      <c r="AZ11" s="118" t="e">
        <f t="shared" si="3"/>
        <v>#N/A</v>
      </c>
    </row>
    <row r="12" spans="1:52" ht="6.75" customHeight="1" x14ac:dyDescent="0.2">
      <c r="A12" s="10"/>
      <c r="B12" s="1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8"/>
    </row>
    <row r="13" spans="1:52" ht="18" customHeight="1" x14ac:dyDescent="0.2">
      <c r="A13" s="173" t="s">
        <v>53</v>
      </c>
      <c r="B13" s="67" t="s">
        <v>39</v>
      </c>
      <c r="C13" s="104">
        <f xml:space="preserve"> IF(ISNA(C9), 0, C11 * C9 * $B$3/2)</f>
        <v>1.6388888888888893</v>
      </c>
      <c r="D13" s="105">
        <f xml:space="preserve"> IF(ISNA(D9), 0, $B$3/2 * (D11 + C11) * (D9 - C9))</f>
        <v>0.39203000362581625</v>
      </c>
      <c r="E13" s="105">
        <f xml:space="preserve"> IF(ISNA(E9), 0, $B$3/2 * (E11 + D11) * (E9 - D9))</f>
        <v>0.72842987804878023</v>
      </c>
      <c r="F13" s="105">
        <f t="shared" ref="F13:AZ13" si="4" xml:space="preserve"> IF(ISNA(F9), 0, $B$3/2 * (F11 + E11) * (F9 - E9))</f>
        <v>0.19323699091791802</v>
      </c>
      <c r="G13" s="105">
        <f t="shared" si="4"/>
        <v>0.55373191619222006</v>
      </c>
      <c r="H13" s="105">
        <f t="shared" si="4"/>
        <v>0.36604097509135403</v>
      </c>
      <c r="I13" s="105">
        <f t="shared" si="4"/>
        <v>1.62949616404627</v>
      </c>
      <c r="J13" s="105">
        <f t="shared" si="4"/>
        <v>0.85836442514189382</v>
      </c>
      <c r="K13" s="105">
        <f t="shared" si="4"/>
        <v>1.9801794349530222</v>
      </c>
      <c r="L13" s="105">
        <f t="shared" si="4"/>
        <v>0.46554885300335858</v>
      </c>
      <c r="M13" s="105">
        <f t="shared" si="4"/>
        <v>0.75555245147298289</v>
      </c>
      <c r="N13" s="105">
        <f t="shared" si="4"/>
        <v>2.4503108248295686</v>
      </c>
      <c r="O13" s="105">
        <f t="shared" si="4"/>
        <v>0.61485712273602589</v>
      </c>
      <c r="P13" s="105">
        <f t="shared" si="4"/>
        <v>2.6419202497256991</v>
      </c>
      <c r="Q13" s="105">
        <f t="shared" si="4"/>
        <v>0.49148767759620682</v>
      </c>
      <c r="R13" s="105">
        <f t="shared" si="4"/>
        <v>0.35847546490968629</v>
      </c>
      <c r="S13" s="105">
        <f t="shared" si="4"/>
        <v>1.7546322824332754</v>
      </c>
      <c r="T13" s="105">
        <f t="shared" si="4"/>
        <v>0.27675448442311146</v>
      </c>
      <c r="U13" s="105">
        <f t="shared" si="4"/>
        <v>0.2391072682900858</v>
      </c>
      <c r="V13" s="105">
        <f t="shared" si="4"/>
        <v>0.15883558266416256</v>
      </c>
      <c r="W13" s="105">
        <f t="shared" si="4"/>
        <v>0.12616200966546637</v>
      </c>
      <c r="X13" s="105">
        <f t="shared" si="4"/>
        <v>6.1595751058283812E-2</v>
      </c>
      <c r="Y13" s="105">
        <f t="shared" si="4"/>
        <v>1.2533688187410016E-2</v>
      </c>
      <c r="Z13" s="105">
        <f t="shared" si="4"/>
        <v>3.6617445847917353E-2</v>
      </c>
      <c r="AA13" s="105">
        <f t="shared" si="4"/>
        <v>9.7608871430594712E-2</v>
      </c>
      <c r="AB13" s="105">
        <f t="shared" si="4"/>
        <v>4.5657043305127244E-2</v>
      </c>
      <c r="AC13" s="105">
        <f t="shared" si="4"/>
        <v>7.6289570946489332E-3</v>
      </c>
      <c r="AD13" s="105">
        <f t="shared" si="4"/>
        <v>5.2238470191226672E-3</v>
      </c>
      <c r="AE13" s="105">
        <f t="shared" si="4"/>
        <v>2.6623376623376566E-2</v>
      </c>
      <c r="AF13" s="105">
        <f t="shared" si="4"/>
        <v>2.543945158957108E-3</v>
      </c>
      <c r="AG13" s="105">
        <f t="shared" si="4"/>
        <v>2.4371595624496289E-3</v>
      </c>
      <c r="AH13" s="105">
        <f t="shared" si="4"/>
        <v>1.1510491317021134E-2</v>
      </c>
      <c r="AI13" s="105">
        <f t="shared" si="4"/>
        <v>1.749302649122922E-3</v>
      </c>
      <c r="AJ13" s="105">
        <f t="shared" si="4"/>
        <v>9.1613568994018003E-3</v>
      </c>
      <c r="AK13" s="105">
        <f t="shared" si="4"/>
        <v>1.6081158327454304E-3</v>
      </c>
      <c r="AL13" s="105">
        <f t="shared" si="4"/>
        <v>7.9081632653062728E-3</v>
      </c>
      <c r="AM13" s="105">
        <f t="shared" si="4"/>
        <v>0</v>
      </c>
      <c r="AN13" s="105">
        <f t="shared" si="4"/>
        <v>0</v>
      </c>
      <c r="AO13" s="105">
        <f t="shared" si="4"/>
        <v>0</v>
      </c>
      <c r="AP13" s="105">
        <f t="shared" si="4"/>
        <v>0</v>
      </c>
      <c r="AQ13" s="105">
        <f t="shared" si="4"/>
        <v>0</v>
      </c>
      <c r="AR13" s="105">
        <f t="shared" si="4"/>
        <v>0</v>
      </c>
      <c r="AS13" s="105">
        <f t="shared" si="4"/>
        <v>0</v>
      </c>
      <c r="AT13" s="105">
        <f t="shared" si="4"/>
        <v>0</v>
      </c>
      <c r="AU13" s="105">
        <f t="shared" si="4"/>
        <v>0</v>
      </c>
      <c r="AV13" s="105">
        <f t="shared" si="4"/>
        <v>0</v>
      </c>
      <c r="AW13" s="105">
        <f t="shared" si="4"/>
        <v>0</v>
      </c>
      <c r="AX13" s="105">
        <f t="shared" si="4"/>
        <v>0</v>
      </c>
      <c r="AY13" s="105">
        <f t="shared" si="4"/>
        <v>0</v>
      </c>
      <c r="AZ13" s="119">
        <f t="shared" si="4"/>
        <v>0</v>
      </c>
    </row>
    <row r="14" spans="1:52" ht="18" customHeight="1" thickBot="1" x14ac:dyDescent="0.25">
      <c r="A14" s="174"/>
      <c r="B14" s="92" t="s">
        <v>52</v>
      </c>
      <c r="C14" s="93">
        <f xml:space="preserve"> IF(ISNA(C9), #N/A, C13)</f>
        <v>1.6388888888888893</v>
      </c>
      <c r="D14" s="94">
        <f xml:space="preserve"> IF(ISNA(D9), #N/A, C14 + D13)</f>
        <v>2.0309188925147055</v>
      </c>
      <c r="E14" s="94">
        <f t="shared" ref="E14:AZ14" si="5" xml:space="preserve"> IF(ISNA(E9), #N/A, D14 + E13)</f>
        <v>2.7593487705634856</v>
      </c>
      <c r="F14" s="94">
        <f t="shared" si="5"/>
        <v>2.9525857614814037</v>
      </c>
      <c r="G14" s="94">
        <f t="shared" si="5"/>
        <v>3.506317677673624</v>
      </c>
      <c r="H14" s="94">
        <f t="shared" si="5"/>
        <v>3.8723586527649783</v>
      </c>
      <c r="I14" s="94">
        <f t="shared" si="5"/>
        <v>5.5018548168112478</v>
      </c>
      <c r="J14" s="94">
        <f t="shared" si="5"/>
        <v>6.3602192419531418</v>
      </c>
      <c r="K14" s="94">
        <f t="shared" si="5"/>
        <v>8.3403986769061635</v>
      </c>
      <c r="L14" s="94">
        <f t="shared" si="5"/>
        <v>8.8059475299095222</v>
      </c>
      <c r="M14" s="94">
        <f t="shared" si="5"/>
        <v>9.5614999813825055</v>
      </c>
      <c r="N14" s="94">
        <f t="shared" si="5"/>
        <v>12.011810806212074</v>
      </c>
      <c r="O14" s="94">
        <f t="shared" si="5"/>
        <v>12.6266679289481</v>
      </c>
      <c r="P14" s="94">
        <f t="shared" si="5"/>
        <v>15.268588178673799</v>
      </c>
      <c r="Q14" s="94">
        <f t="shared" si="5"/>
        <v>15.760075856270005</v>
      </c>
      <c r="R14" s="94">
        <f t="shared" si="5"/>
        <v>16.118551321179691</v>
      </c>
      <c r="S14" s="94">
        <f t="shared" si="5"/>
        <v>17.873183603612965</v>
      </c>
      <c r="T14" s="94">
        <f t="shared" si="5"/>
        <v>18.149938088036077</v>
      </c>
      <c r="U14" s="94">
        <f t="shared" si="5"/>
        <v>18.389045356326161</v>
      </c>
      <c r="V14" s="94">
        <f t="shared" si="5"/>
        <v>18.547880938990325</v>
      </c>
      <c r="W14" s="94">
        <f t="shared" si="5"/>
        <v>18.674042948655792</v>
      </c>
      <c r="X14" s="94">
        <f t="shared" si="5"/>
        <v>18.735638699714077</v>
      </c>
      <c r="Y14" s="94">
        <f t="shared" si="5"/>
        <v>18.748172387901487</v>
      </c>
      <c r="Z14" s="94">
        <f t="shared" si="5"/>
        <v>18.784789833749404</v>
      </c>
      <c r="AA14" s="94">
        <f t="shared" si="5"/>
        <v>18.882398705179998</v>
      </c>
      <c r="AB14" s="94">
        <f t="shared" si="5"/>
        <v>18.928055748485125</v>
      </c>
      <c r="AC14" s="94">
        <f t="shared" si="5"/>
        <v>18.935684705579774</v>
      </c>
      <c r="AD14" s="94">
        <f t="shared" si="5"/>
        <v>18.940908552598898</v>
      </c>
      <c r="AE14" s="94">
        <f t="shared" si="5"/>
        <v>18.967531929222275</v>
      </c>
      <c r="AF14" s="94">
        <f t="shared" si="5"/>
        <v>18.970075874381234</v>
      </c>
      <c r="AG14" s="94">
        <f t="shared" si="5"/>
        <v>18.972513033943684</v>
      </c>
      <c r="AH14" s="94">
        <f t="shared" si="5"/>
        <v>18.984023525260707</v>
      </c>
      <c r="AI14" s="94">
        <f t="shared" si="5"/>
        <v>18.98577282790983</v>
      </c>
      <c r="AJ14" s="94">
        <f t="shared" si="5"/>
        <v>18.994934184809232</v>
      </c>
      <c r="AK14" s="94">
        <f t="shared" si="5"/>
        <v>18.996542300641977</v>
      </c>
      <c r="AL14" s="94">
        <f t="shared" si="5"/>
        <v>19.004450463907283</v>
      </c>
      <c r="AM14" s="94" t="e">
        <f t="shared" si="5"/>
        <v>#N/A</v>
      </c>
      <c r="AN14" s="94" t="e">
        <f t="shared" si="5"/>
        <v>#N/A</v>
      </c>
      <c r="AO14" s="94" t="e">
        <f t="shared" si="5"/>
        <v>#N/A</v>
      </c>
      <c r="AP14" s="94" t="e">
        <f t="shared" si="5"/>
        <v>#N/A</v>
      </c>
      <c r="AQ14" s="94" t="e">
        <f t="shared" si="5"/>
        <v>#N/A</v>
      </c>
      <c r="AR14" s="94" t="e">
        <f t="shared" si="5"/>
        <v>#N/A</v>
      </c>
      <c r="AS14" s="94" t="e">
        <f t="shared" si="5"/>
        <v>#N/A</v>
      </c>
      <c r="AT14" s="94" t="e">
        <f t="shared" si="5"/>
        <v>#N/A</v>
      </c>
      <c r="AU14" s="94" t="e">
        <f t="shared" si="5"/>
        <v>#N/A</v>
      </c>
      <c r="AV14" s="94" t="e">
        <f t="shared" si="5"/>
        <v>#N/A</v>
      </c>
      <c r="AW14" s="94" t="e">
        <f t="shared" si="5"/>
        <v>#N/A</v>
      </c>
      <c r="AX14" s="94" t="e">
        <f t="shared" si="5"/>
        <v>#N/A</v>
      </c>
      <c r="AY14" s="94" t="e">
        <f t="shared" si="5"/>
        <v>#N/A</v>
      </c>
      <c r="AZ14" s="95" t="e">
        <f t="shared" si="5"/>
        <v>#N/A</v>
      </c>
    </row>
    <row r="15" spans="1:52" ht="12.75" customHeight="1" thickTop="1" x14ac:dyDescent="0.2"/>
    <row r="16" spans="1:52" s="31" customFormat="1" ht="12.75" customHeight="1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</row>
    <row r="17" spans="1:52" s="63" customFormat="1" ht="12.75" customHeight="1" x14ac:dyDescent="0.2">
      <c r="A17" s="102"/>
      <c r="B17" s="102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</row>
    <row r="18" spans="1:52" s="31" customFormat="1" ht="12.75" customHeight="1" x14ac:dyDescent="0.25">
      <c r="A18" s="96"/>
      <c r="B18" s="9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</row>
    <row r="19" spans="1:52" x14ac:dyDescent="0.2"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52" x14ac:dyDescent="0.2"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</sheetData>
  <mergeCells count="3">
    <mergeCell ref="A5:A7"/>
    <mergeCell ref="A9:A11"/>
    <mergeCell ref="A13:A14"/>
  </mergeCells>
  <phoneticPr fontId="6" type="noConversion"/>
  <conditionalFormatting sqref="C11:AZ11">
    <cfRule type="expression" dxfId="9" priority="1" stopIfTrue="1">
      <formula>ISNA(C10)</formula>
    </cfRule>
  </conditionalFormatting>
  <conditionalFormatting sqref="C18:AZ18 C14:AZ14">
    <cfRule type="expression" dxfId="8" priority="2" stopIfTrue="1">
      <formula>ISNA(C14)</formula>
    </cfRule>
  </conditionalFormatting>
  <conditionalFormatting sqref="C9:AZ9">
    <cfRule type="expression" dxfId="7" priority="3" stopIfTrue="1">
      <formula>ISNA(C9)</formula>
    </cfRule>
  </conditionalFormatting>
  <conditionalFormatting sqref="C10:AZ10">
    <cfRule type="expression" dxfId="6" priority="4" stopIfTrue="1">
      <formula>ISNA(C9)</formula>
    </cfRule>
  </conditionalFormatting>
  <conditionalFormatting sqref="C13:AZ13">
    <cfRule type="expression" dxfId="5" priority="5" stopIfTrue="1">
      <formula xml:space="preserve"> ISNA(C6)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2:AY7"/>
  <sheetViews>
    <sheetView workbookViewId="0">
      <selection activeCell="Q18" sqref="Q18"/>
    </sheetView>
  </sheetViews>
  <sheetFormatPr defaultRowHeight="12.75" x14ac:dyDescent="0.2"/>
  <cols>
    <col min="1" max="1" width="27.140625" customWidth="1"/>
  </cols>
  <sheetData>
    <row r="2" spans="1:51" ht="6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11"/>
    </row>
    <row r="3" spans="1:51" ht="18" x14ac:dyDescent="0.25">
      <c r="A3" s="83" t="s">
        <v>8</v>
      </c>
      <c r="B3" s="84">
        <v>1</v>
      </c>
      <c r="C3" s="85">
        <v>2</v>
      </c>
      <c r="D3" s="85">
        <v>3</v>
      </c>
      <c r="E3" s="85">
        <v>4</v>
      </c>
      <c r="F3" s="85">
        <v>5</v>
      </c>
      <c r="G3" s="85">
        <v>6</v>
      </c>
      <c r="H3" s="85">
        <v>7</v>
      </c>
      <c r="I3" s="85">
        <v>8</v>
      </c>
      <c r="J3" s="85">
        <v>9</v>
      </c>
      <c r="K3" s="85">
        <v>10</v>
      </c>
      <c r="L3" s="85">
        <v>11</v>
      </c>
      <c r="M3" s="85">
        <v>12</v>
      </c>
      <c r="N3" s="85">
        <v>13</v>
      </c>
      <c r="O3" s="85">
        <v>14</v>
      </c>
      <c r="P3" s="85">
        <v>15</v>
      </c>
      <c r="Q3" s="85">
        <v>16</v>
      </c>
      <c r="R3" s="85">
        <v>17</v>
      </c>
      <c r="S3" s="85">
        <v>18</v>
      </c>
      <c r="T3" s="85">
        <v>19</v>
      </c>
      <c r="U3" s="85">
        <v>20</v>
      </c>
      <c r="V3" s="85">
        <v>21</v>
      </c>
      <c r="W3" s="85">
        <v>22</v>
      </c>
      <c r="X3" s="85">
        <v>23</v>
      </c>
      <c r="Y3" s="85">
        <v>24</v>
      </c>
      <c r="Z3" s="85">
        <v>25</v>
      </c>
      <c r="AA3" s="85">
        <v>26</v>
      </c>
      <c r="AB3" s="85">
        <v>27</v>
      </c>
      <c r="AC3" s="85">
        <v>28</v>
      </c>
      <c r="AD3" s="85">
        <v>29</v>
      </c>
      <c r="AE3" s="85">
        <v>30</v>
      </c>
      <c r="AF3" s="85">
        <v>31</v>
      </c>
      <c r="AG3" s="85">
        <v>32</v>
      </c>
      <c r="AH3" s="85">
        <v>33</v>
      </c>
      <c r="AI3" s="85">
        <v>34</v>
      </c>
      <c r="AJ3" s="85">
        <v>35</v>
      </c>
      <c r="AK3" s="85">
        <v>36</v>
      </c>
      <c r="AL3" s="85">
        <v>37</v>
      </c>
      <c r="AM3" s="85">
        <v>38</v>
      </c>
      <c r="AN3" s="85">
        <v>39</v>
      </c>
      <c r="AO3" s="85">
        <v>40</v>
      </c>
      <c r="AP3" s="85">
        <v>41</v>
      </c>
      <c r="AQ3" s="85">
        <v>42</v>
      </c>
      <c r="AR3" s="85">
        <v>43</v>
      </c>
      <c r="AS3" s="85">
        <v>44</v>
      </c>
      <c r="AT3" s="85">
        <v>45</v>
      </c>
      <c r="AU3" s="85">
        <v>46</v>
      </c>
      <c r="AV3" s="85">
        <v>47</v>
      </c>
      <c r="AW3" s="85">
        <v>48</v>
      </c>
      <c r="AX3" s="85">
        <v>49</v>
      </c>
      <c r="AY3" s="111">
        <v>50</v>
      </c>
    </row>
    <row r="4" spans="1:51" ht="18" x14ac:dyDescent="0.25">
      <c r="A4" s="38" t="s">
        <v>9</v>
      </c>
      <c r="B4" s="86">
        <f>'SAI &amp; Rework Calculation'!C9</f>
        <v>5.7941176470588232E-2</v>
      </c>
      <c r="C4" s="87">
        <f>'SAI &amp; Rework Calculation'!D9</f>
        <v>6.5882352941176475E-2</v>
      </c>
      <c r="D4" s="87">
        <f>'SAI &amp; Rework Calculation'!E9</f>
        <v>8.4411764705882353E-2</v>
      </c>
      <c r="E4" s="87">
        <f>'SAI &amp; Rework Calculation'!F9</f>
        <v>8.9705882352941163E-2</v>
      </c>
      <c r="F4" s="87">
        <f>'SAI &amp; Rework Calculation'!G9</f>
        <v>0.11235294117647057</v>
      </c>
      <c r="G4" s="87">
        <f>'SAI &amp; Rework Calculation'!H9</f>
        <v>0.14401960784313725</v>
      </c>
      <c r="H4" s="87">
        <f>'SAI &amp; Rework Calculation'!I9</f>
        <v>0.21303921568627449</v>
      </c>
      <c r="I4" s="87">
        <f>'SAI &amp; Rework Calculation'!J9</f>
        <v>0.23529411764705882</v>
      </c>
      <c r="J4" s="87">
        <f>'SAI &amp; Rework Calculation'!K9</f>
        <v>0.29450980392156867</v>
      </c>
      <c r="K4" s="87">
        <f>'SAI &amp; Rework Calculation'!L9</f>
        <v>0.31470588235294117</v>
      </c>
      <c r="L4" s="87">
        <f>'SAI &amp; Rework Calculation'!M9</f>
        <v>0.34843137254901962</v>
      </c>
      <c r="M4" s="87">
        <f>'SAI &amp; Rework Calculation'!N9</f>
        <v>0.43823529411764717</v>
      </c>
      <c r="N4" s="87">
        <f>'SAI &amp; Rework Calculation'!O9</f>
        <v>0.46019607843137261</v>
      </c>
      <c r="O4" s="87">
        <f>'SAI &amp; Rework Calculation'!P9</f>
        <v>0.57294117647058829</v>
      </c>
      <c r="P4" s="87">
        <f>'SAI &amp; Rework Calculation'!Q9</f>
        <v>0.59725490196078435</v>
      </c>
      <c r="Q4" s="87">
        <f>'SAI &amp; Rework Calculation'!R9</f>
        <v>0.61598039215686262</v>
      </c>
      <c r="R4" s="87">
        <f>'SAI &amp; Rework Calculation'!S9</f>
        <v>0.73088235294117643</v>
      </c>
      <c r="S4" s="87">
        <f>'SAI &amp; Rework Calculation'!T9</f>
        <v>0.7584313725490196</v>
      </c>
      <c r="T4" s="87">
        <f>'SAI &amp; Rework Calculation'!U9</f>
        <v>0.790392156862745</v>
      </c>
      <c r="U4" s="87">
        <f>'SAI &amp; Rework Calculation'!V9</f>
        <v>0.81735294117647073</v>
      </c>
      <c r="V4" s="87">
        <f>'SAI &amp; Rework Calculation'!W9</f>
        <v>0.84235294117647053</v>
      </c>
      <c r="W4" s="87">
        <f>'SAI &amp; Rework Calculation'!X9</f>
        <v>0.85558823529411754</v>
      </c>
      <c r="X4" s="87">
        <f>'SAI &amp; Rework Calculation'!Y9</f>
        <v>0.85882352941176465</v>
      </c>
      <c r="Y4" s="87">
        <f>'SAI &amp; Rework Calculation'!Z9</f>
        <v>0.87</v>
      </c>
      <c r="Z4" s="87">
        <f>'SAI &amp; Rework Calculation'!AA9</f>
        <v>0.90441176470588236</v>
      </c>
      <c r="AA4" s="87">
        <f>'SAI &amp; Rework Calculation'!AB9</f>
        <v>0.92647058823529416</v>
      </c>
      <c r="AB4" s="87">
        <f>'SAI &amp; Rework Calculation'!AC9</f>
        <v>0.93382352941176472</v>
      </c>
      <c r="AC4" s="87">
        <f>'SAI &amp; Rework Calculation'!AD9</f>
        <v>0.94647058823529417</v>
      </c>
      <c r="AD4" s="87">
        <f>'SAI &amp; Rework Calculation'!AE9</f>
        <v>0.97058823529411764</v>
      </c>
      <c r="AE4" s="87">
        <f>'SAI &amp; Rework Calculation'!AF9</f>
        <v>0.97176470588235286</v>
      </c>
      <c r="AF4" s="87">
        <f>'SAI &amp; Rework Calculation'!AG9</f>
        <v>0.97294117647058809</v>
      </c>
      <c r="AG4" s="87">
        <f>'SAI &amp; Rework Calculation'!AH9</f>
        <v>0.97941176470588232</v>
      </c>
      <c r="AH4" s="87">
        <f>'SAI &amp; Rework Calculation'!AI9</f>
        <v>0.98058823529411776</v>
      </c>
      <c r="AI4" s="87">
        <f>'SAI &amp; Rework Calculation'!AJ9</f>
        <v>0.98705882352941188</v>
      </c>
      <c r="AJ4" s="87">
        <f>'SAI &amp; Rework Calculation'!AK9</f>
        <v>0.9882352941176471</v>
      </c>
      <c r="AK4" s="87">
        <f>'SAI &amp; Rework Calculation'!AL9</f>
        <v>1</v>
      </c>
      <c r="AL4" s="87" t="e">
        <f>'SAI &amp; Rework Calculation'!AM9</f>
        <v>#N/A</v>
      </c>
      <c r="AM4" s="87" t="e">
        <f>'SAI &amp; Rework Calculation'!AN9</f>
        <v>#N/A</v>
      </c>
      <c r="AN4" s="87" t="e">
        <f>'SAI &amp; Rework Calculation'!AO9</f>
        <v>#N/A</v>
      </c>
      <c r="AO4" s="87" t="e">
        <f>'SAI &amp; Rework Calculation'!AP9</f>
        <v>#N/A</v>
      </c>
      <c r="AP4" s="87" t="e">
        <f>'SAI &amp; Rework Calculation'!AQ9</f>
        <v>#N/A</v>
      </c>
      <c r="AQ4" s="87" t="e">
        <f>'SAI &amp; Rework Calculation'!AR9</f>
        <v>#N/A</v>
      </c>
      <c r="AR4" s="87" t="e">
        <f>'SAI &amp; Rework Calculation'!AS9</f>
        <v>#N/A</v>
      </c>
      <c r="AS4" s="87" t="e">
        <f>'SAI &amp; Rework Calculation'!AT9</f>
        <v>#N/A</v>
      </c>
      <c r="AT4" s="87" t="e">
        <f>'SAI &amp; Rework Calculation'!AU9</f>
        <v>#N/A</v>
      </c>
      <c r="AU4" s="87" t="e">
        <f>'SAI &amp; Rework Calculation'!AV9</f>
        <v>#N/A</v>
      </c>
      <c r="AV4" s="87" t="e">
        <f>'SAI &amp; Rework Calculation'!AW9</f>
        <v>#N/A</v>
      </c>
      <c r="AW4" s="87" t="e">
        <f>'SAI &amp; Rework Calculation'!AX9</f>
        <v>#N/A</v>
      </c>
      <c r="AX4" s="87" t="e">
        <f>'SAI &amp; Rework Calculation'!AY9</f>
        <v>#N/A</v>
      </c>
      <c r="AY4" s="112" t="e">
        <f>'SAI &amp; Rework Calculation'!AZ9</f>
        <v>#N/A</v>
      </c>
    </row>
    <row r="5" spans="1:51" ht="18" x14ac:dyDescent="0.25">
      <c r="A5" s="88" t="s">
        <v>59</v>
      </c>
      <c r="B5" s="89">
        <f>'SAI &amp; Rework Calculation'!C17</f>
        <v>9.7153060527187779E-2</v>
      </c>
      <c r="C5" s="90">
        <f>'SAI &amp; Rework Calculation'!D17</f>
        <v>0.12178814243222919</v>
      </c>
      <c r="D5" s="90">
        <f>'SAI &amp; Rework Calculation'!E17</f>
        <v>0.17768110145299745</v>
      </c>
      <c r="E5" s="90">
        <f>'SAI &amp; Rework Calculation'!F17</f>
        <v>0.19509316875025606</v>
      </c>
      <c r="F5" s="90">
        <f>'SAI &amp; Rework Calculation'!G17</f>
        <v>0.24998719267372688</v>
      </c>
      <c r="G5" s="90">
        <f>'SAI &amp; Rework Calculation'!H17</f>
        <v>0.29894074567975382</v>
      </c>
      <c r="H5" s="90">
        <f>'SAI &amp; Rework Calculation'!I17</f>
        <v>0.64720481466571922</v>
      </c>
      <c r="I5" s="90">
        <f>'SAI &amp; Rework Calculation'!J17</f>
        <v>0.85816770351858618</v>
      </c>
      <c r="J5" s="90">
        <f>'SAI &amp; Rework Calculation'!K17</f>
        <v>1.4260891571940522</v>
      </c>
      <c r="K5" s="90">
        <f>'SAI &amp; Rework Calculation'!L17</f>
        <v>1.5853512523837359</v>
      </c>
      <c r="L5" s="90">
        <f>'SAI &amp; Rework Calculation'!M17</f>
        <v>1.873119253568722</v>
      </c>
      <c r="M5" s="90">
        <f>'SAI &amp; Rework Calculation'!N17</f>
        <v>3.0159496963356358</v>
      </c>
      <c r="N5" s="90">
        <f>'SAI &amp; Rework Calculation'!O17</f>
        <v>3.3458528210388976</v>
      </c>
      <c r="O5" s="90">
        <f>'SAI &amp; Rework Calculation'!P17</f>
        <v>5.0009919496338098</v>
      </c>
      <c r="P5" s="90">
        <f>'SAI &amp; Rework Calculation'!Q17</f>
        <v>5.3644301345791527</v>
      </c>
      <c r="Q5" s="90">
        <f>'SAI &amp; Rework Calculation'!R17</f>
        <v>5.6415721758668456</v>
      </c>
      <c r="R5" s="90">
        <f>'SAI &amp; Rework Calculation'!S17</f>
        <v>7.1594090094697567</v>
      </c>
      <c r="S5" s="90">
        <f>'SAI &amp; Rework Calculation'!T17</f>
        <v>7.4361593566831141</v>
      </c>
      <c r="T5" s="90">
        <f>'SAI &amp; Rework Calculation'!U17</f>
        <v>7.6887447609213231</v>
      </c>
      <c r="U5" s="90">
        <f>'SAI &amp; Rework Calculation'!V17</f>
        <v>7.8645773420236909</v>
      </c>
      <c r="V5" s="90">
        <f>'SAI &amp; Rework Calculation'!W17</f>
        <v>8.0110976374691685</v>
      </c>
      <c r="W5" s="90">
        <f>'SAI &amp; Rework Calculation'!X17</f>
        <v>8.0846599868251534</v>
      </c>
      <c r="X5" s="90">
        <f>'SAI &amp; Rework Calculation'!Y17</f>
        <v>8.0998472650074582</v>
      </c>
      <c r="Y5" s="90">
        <f>'SAI &amp; Rework Calculation'!Z17</f>
        <v>8.1446682364566385</v>
      </c>
      <c r="Z5" s="90">
        <f>'SAI &amp; Rework Calculation'!AA17</f>
        <v>8.2687032330818155</v>
      </c>
      <c r="AA5" s="90">
        <f>'SAI &amp; Rework Calculation'!AB17</f>
        <v>8.3288368355344851</v>
      </c>
      <c r="AB5" s="90">
        <f>'SAI &amp; Rework Calculation'!AC17</f>
        <v>8.3391646379597457</v>
      </c>
      <c r="AC5" s="90">
        <f>'SAI &amp; Rework Calculation'!AD17</f>
        <v>8.3462831856507211</v>
      </c>
      <c r="AD5" s="90">
        <f>'SAI &amp; Rework Calculation'!AE17</f>
        <v>8.3845719281660802</v>
      </c>
      <c r="AE5" s="90">
        <f>'SAI &amp; Rework Calculation'!AF17</f>
        <v>8.3882335833814636</v>
      </c>
      <c r="AF5" s="90">
        <f>'SAI &amp; Rework Calculation'!AG17</f>
        <v>8.3917475021832431</v>
      </c>
      <c r="AG5" s="90">
        <f>'SAI &amp; Rework Calculation'!AH17</f>
        <v>8.4084248061894726</v>
      </c>
      <c r="AH5" s="90">
        <f>'SAI &amp; Rework Calculation'!AI17</f>
        <v>8.4109748875898553</v>
      </c>
      <c r="AI5" s="90">
        <f>'SAI &amp; Rework Calculation'!AJ17</f>
        <v>8.4244027534955617</v>
      </c>
      <c r="AJ5" s="90">
        <f>'SAI &amp; Rework Calculation'!AK17</f>
        <v>8.4267728704642071</v>
      </c>
      <c r="AK5" s="90">
        <f>'SAI &amp; Rework Calculation'!AL17</f>
        <v>8.438438252824632</v>
      </c>
      <c r="AL5" s="90" t="e">
        <f>'SAI &amp; Rework Calculation'!AM17</f>
        <v>#N/A</v>
      </c>
      <c r="AM5" s="90" t="e">
        <f>'SAI &amp; Rework Calculation'!AN17</f>
        <v>#N/A</v>
      </c>
      <c r="AN5" s="90" t="e">
        <f>'SAI &amp; Rework Calculation'!AO17</f>
        <v>#N/A</v>
      </c>
      <c r="AO5" s="90" t="e">
        <f>'SAI &amp; Rework Calculation'!AP17</f>
        <v>#N/A</v>
      </c>
      <c r="AP5" s="90" t="e">
        <f>'SAI &amp; Rework Calculation'!AQ17</f>
        <v>#N/A</v>
      </c>
      <c r="AQ5" s="90" t="e">
        <f>'SAI &amp; Rework Calculation'!AR17</f>
        <v>#N/A</v>
      </c>
      <c r="AR5" s="90" t="e">
        <f>'SAI &amp; Rework Calculation'!AS17</f>
        <v>#N/A</v>
      </c>
      <c r="AS5" s="90" t="e">
        <f>'SAI &amp; Rework Calculation'!AT17</f>
        <v>#N/A</v>
      </c>
      <c r="AT5" s="90" t="e">
        <f>'SAI &amp; Rework Calculation'!AU17</f>
        <v>#N/A</v>
      </c>
      <c r="AU5" s="90" t="e">
        <f>'SAI &amp; Rework Calculation'!AV17</f>
        <v>#N/A</v>
      </c>
      <c r="AV5" s="90" t="e">
        <f>'SAI &amp; Rework Calculation'!AW17</f>
        <v>#N/A</v>
      </c>
      <c r="AW5" s="90" t="e">
        <f>'SAI &amp; Rework Calculation'!AX17</f>
        <v>#N/A</v>
      </c>
      <c r="AX5" s="90" t="e">
        <f>'SAI &amp; Rework Calculation'!AY17</f>
        <v>#N/A</v>
      </c>
      <c r="AY5" s="113" t="e">
        <f>'SAI &amp; Rework Calculation'!AZ17</f>
        <v>#N/A</v>
      </c>
    </row>
    <row r="6" spans="1:51" ht="18" customHeight="1" thickBot="1" x14ac:dyDescent="0.3">
      <c r="A6" s="109" t="s">
        <v>60</v>
      </c>
      <c r="B6" s="110">
        <f>'EV(r) Accrual'!C14</f>
        <v>1.6388888888888893</v>
      </c>
      <c r="C6" s="94">
        <f>'EV(r) Accrual'!D14</f>
        <v>2.0309188925147055</v>
      </c>
      <c r="D6" s="94">
        <f>'EV(r) Accrual'!E14</f>
        <v>2.7593487705634856</v>
      </c>
      <c r="E6" s="94">
        <f>'EV(r) Accrual'!F14</f>
        <v>2.9525857614814037</v>
      </c>
      <c r="F6" s="94">
        <f>'EV(r) Accrual'!G14</f>
        <v>3.506317677673624</v>
      </c>
      <c r="G6" s="94">
        <f>'EV(r) Accrual'!H14</f>
        <v>3.8723586527649783</v>
      </c>
      <c r="H6" s="94">
        <f>'EV(r) Accrual'!I14</f>
        <v>5.5018548168112478</v>
      </c>
      <c r="I6" s="94">
        <f>'EV(r) Accrual'!J14</f>
        <v>6.3602192419531418</v>
      </c>
      <c r="J6" s="94">
        <f>'EV(r) Accrual'!K14</f>
        <v>8.3403986769061635</v>
      </c>
      <c r="K6" s="94">
        <f>'EV(r) Accrual'!L14</f>
        <v>8.8059475299095222</v>
      </c>
      <c r="L6" s="94">
        <f>'EV(r) Accrual'!M14</f>
        <v>9.5614999813825055</v>
      </c>
      <c r="M6" s="94">
        <f>'EV(r) Accrual'!N14</f>
        <v>12.011810806212074</v>
      </c>
      <c r="N6" s="94">
        <f>'EV(r) Accrual'!O14</f>
        <v>12.6266679289481</v>
      </c>
      <c r="O6" s="94">
        <f>'EV(r) Accrual'!P14</f>
        <v>15.268588178673799</v>
      </c>
      <c r="P6" s="94">
        <f>'EV(r) Accrual'!Q14</f>
        <v>15.760075856270005</v>
      </c>
      <c r="Q6" s="94">
        <f>'EV(r) Accrual'!R14</f>
        <v>16.118551321179691</v>
      </c>
      <c r="R6" s="94">
        <f>'EV(r) Accrual'!S14</f>
        <v>17.873183603612965</v>
      </c>
      <c r="S6" s="94">
        <f>'EV(r) Accrual'!T14</f>
        <v>18.149938088036077</v>
      </c>
      <c r="T6" s="94">
        <f>'EV(r) Accrual'!U14</f>
        <v>18.389045356326161</v>
      </c>
      <c r="U6" s="94">
        <f>'EV(r) Accrual'!V14</f>
        <v>18.547880938990325</v>
      </c>
      <c r="V6" s="94">
        <f>'EV(r) Accrual'!W14</f>
        <v>18.674042948655792</v>
      </c>
      <c r="W6" s="94">
        <f>'EV(r) Accrual'!X14</f>
        <v>18.735638699714077</v>
      </c>
      <c r="X6" s="94">
        <f>'EV(r) Accrual'!Y14</f>
        <v>18.748172387901487</v>
      </c>
      <c r="Y6" s="94">
        <f>'EV(r) Accrual'!Z14</f>
        <v>18.784789833749404</v>
      </c>
      <c r="Z6" s="94">
        <f>'EV(r) Accrual'!AA14</f>
        <v>18.882398705179998</v>
      </c>
      <c r="AA6" s="94">
        <f>'EV(r) Accrual'!AB14</f>
        <v>18.928055748485125</v>
      </c>
      <c r="AB6" s="94">
        <f>'EV(r) Accrual'!AC14</f>
        <v>18.935684705579774</v>
      </c>
      <c r="AC6" s="94">
        <f>'EV(r) Accrual'!AD14</f>
        <v>18.940908552598898</v>
      </c>
      <c r="AD6" s="94">
        <f>'EV(r) Accrual'!AE14</f>
        <v>18.967531929222275</v>
      </c>
      <c r="AE6" s="94">
        <f>'EV(r) Accrual'!AF14</f>
        <v>18.970075874381234</v>
      </c>
      <c r="AF6" s="94">
        <f>'EV(r) Accrual'!AG14</f>
        <v>18.972513033943684</v>
      </c>
      <c r="AG6" s="94">
        <f>'EV(r) Accrual'!AH14</f>
        <v>18.984023525260707</v>
      </c>
      <c r="AH6" s="94">
        <f>'EV(r) Accrual'!AI14</f>
        <v>18.98577282790983</v>
      </c>
      <c r="AI6" s="94">
        <f>'EV(r) Accrual'!AJ14</f>
        <v>18.994934184809232</v>
      </c>
      <c r="AJ6" s="94">
        <f>'EV(r) Accrual'!AK14</f>
        <v>18.996542300641977</v>
      </c>
      <c r="AK6" s="94">
        <f>'EV(r) Accrual'!AL14</f>
        <v>19.004450463907283</v>
      </c>
      <c r="AL6" s="94" t="e">
        <f>'EV(r) Accrual'!AM14</f>
        <v>#N/A</v>
      </c>
      <c r="AM6" s="94" t="e">
        <f>'EV(r) Accrual'!AN14</f>
        <v>#N/A</v>
      </c>
      <c r="AN6" s="94" t="e">
        <f>'EV(r) Accrual'!AO14</f>
        <v>#N/A</v>
      </c>
      <c r="AO6" s="94" t="e">
        <f>'EV(r) Accrual'!AP14</f>
        <v>#N/A</v>
      </c>
      <c r="AP6" s="94" t="e">
        <f>'EV(r) Accrual'!AQ14</f>
        <v>#N/A</v>
      </c>
      <c r="AQ6" s="94" t="e">
        <f>'EV(r) Accrual'!AR14</f>
        <v>#N/A</v>
      </c>
      <c r="AR6" s="94" t="e">
        <f>'EV(r) Accrual'!AS14</f>
        <v>#N/A</v>
      </c>
      <c r="AS6" s="94" t="e">
        <f>'EV(r) Accrual'!AT14</f>
        <v>#N/A</v>
      </c>
      <c r="AT6" s="94" t="e">
        <f>'EV(r) Accrual'!AU14</f>
        <v>#N/A</v>
      </c>
      <c r="AU6" s="94" t="e">
        <f>'EV(r) Accrual'!AV14</f>
        <v>#N/A</v>
      </c>
      <c r="AV6" s="94" t="e">
        <f>'EV(r) Accrual'!AW14</f>
        <v>#N/A</v>
      </c>
      <c r="AW6" s="94" t="e">
        <f>'EV(r) Accrual'!AX14</f>
        <v>#N/A</v>
      </c>
      <c r="AX6" s="94" t="e">
        <f>'EV(r) Accrual'!AY14</f>
        <v>#N/A</v>
      </c>
      <c r="AY6" s="95" t="e">
        <f>'EV(r) Accrual'!AZ14</f>
        <v>#N/A</v>
      </c>
    </row>
    <row r="7" spans="1:51" ht="6.75" customHeight="1" thickTop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11"/>
    </row>
  </sheetData>
  <phoneticPr fontId="6" type="noConversion"/>
  <conditionalFormatting sqref="B5:AY6">
    <cfRule type="expression" dxfId="4" priority="1" stopIfTrue="1">
      <formula>ISNA(B5)</formula>
    </cfRule>
  </conditionalFormatting>
  <conditionalFormatting sqref="B4:AY4">
    <cfRule type="expression" dxfId="3" priority="2" stopIfTrue="1">
      <formula>ISNA(B4)</formula>
    </cfRule>
  </conditionalFormatting>
  <pageMargins left="0.75" right="0.75" top="1" bottom="1" header="0.5" footer="0.5"/>
  <pageSetup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2:AZ33"/>
  <sheetViews>
    <sheetView workbookViewId="0">
      <selection activeCell="K41" sqref="K41"/>
    </sheetView>
  </sheetViews>
  <sheetFormatPr defaultRowHeight="12.75" x14ac:dyDescent="0.2"/>
  <cols>
    <col min="1" max="1" width="18.28515625" customWidth="1"/>
    <col min="2" max="2" width="14.28515625" customWidth="1"/>
    <col min="3" max="52" width="11.28515625" customWidth="1"/>
  </cols>
  <sheetData>
    <row r="2" spans="1:52" x14ac:dyDescent="0.2">
      <c r="A2" t="s">
        <v>48</v>
      </c>
    </row>
    <row r="3" spans="1:52" ht="6.75" customHeight="1" x14ac:dyDescent="0.2">
      <c r="A3" s="1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11"/>
    </row>
    <row r="4" spans="1:52" ht="18" x14ac:dyDescent="0.25">
      <c r="A4" s="12" t="s">
        <v>0</v>
      </c>
      <c r="B4" s="43">
        <v>185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</row>
    <row r="5" spans="1:52" ht="6.75" customHeight="1" x14ac:dyDescent="0.2">
      <c r="A5" s="15"/>
      <c r="B5" s="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11"/>
    </row>
    <row r="6" spans="1:52" ht="15" x14ac:dyDescent="0.2">
      <c r="A6" s="175" t="s">
        <v>4</v>
      </c>
      <c r="B6" s="2" t="s">
        <v>8</v>
      </c>
      <c r="C6" s="20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  <c r="U6" s="21">
        <v>19</v>
      </c>
      <c r="V6" s="21">
        <v>20</v>
      </c>
      <c r="W6" s="21">
        <v>21</v>
      </c>
      <c r="X6" s="21">
        <v>22</v>
      </c>
      <c r="Y6" s="21">
        <v>23</v>
      </c>
      <c r="Z6" s="21">
        <v>24</v>
      </c>
      <c r="AA6" s="21">
        <v>25</v>
      </c>
      <c r="AB6" s="21">
        <v>26</v>
      </c>
      <c r="AC6" s="21">
        <v>27</v>
      </c>
      <c r="AD6" s="21">
        <v>28</v>
      </c>
      <c r="AE6" s="21">
        <v>29</v>
      </c>
      <c r="AF6" s="21">
        <v>30</v>
      </c>
      <c r="AG6" s="21">
        <v>31</v>
      </c>
      <c r="AH6" s="21">
        <v>32</v>
      </c>
      <c r="AI6" s="21">
        <v>33</v>
      </c>
      <c r="AJ6" s="21">
        <v>34</v>
      </c>
      <c r="AK6" s="21">
        <v>35</v>
      </c>
      <c r="AL6" s="21">
        <v>36</v>
      </c>
      <c r="AM6" s="21">
        <v>37</v>
      </c>
      <c r="AN6" s="21">
        <v>38</v>
      </c>
      <c r="AO6" s="21">
        <v>39</v>
      </c>
      <c r="AP6" s="21">
        <v>40</v>
      </c>
      <c r="AQ6" s="21">
        <v>41</v>
      </c>
      <c r="AR6" s="21">
        <v>42</v>
      </c>
      <c r="AS6" s="21">
        <v>43</v>
      </c>
      <c r="AT6" s="21">
        <v>44</v>
      </c>
      <c r="AU6" s="21">
        <v>45</v>
      </c>
      <c r="AV6" s="21">
        <v>46</v>
      </c>
      <c r="AW6" s="21">
        <v>47</v>
      </c>
      <c r="AX6" s="21">
        <v>48</v>
      </c>
      <c r="AY6" s="21">
        <v>49</v>
      </c>
      <c r="AZ6" s="22">
        <v>50</v>
      </c>
    </row>
    <row r="7" spans="1:52" ht="15" x14ac:dyDescent="0.2">
      <c r="A7" s="175"/>
      <c r="B7" s="3" t="s">
        <v>2</v>
      </c>
      <c r="C7" s="44">
        <v>14</v>
      </c>
      <c r="D7" s="45">
        <v>37</v>
      </c>
      <c r="E7" s="45">
        <v>58</v>
      </c>
      <c r="F7" s="45">
        <v>82</v>
      </c>
      <c r="G7" s="45">
        <v>97</v>
      </c>
      <c r="H7" s="45">
        <v>113</v>
      </c>
      <c r="I7" s="45">
        <v>125</v>
      </c>
      <c r="J7" s="45">
        <v>137</v>
      </c>
      <c r="K7" s="45">
        <v>157</v>
      </c>
      <c r="L7" s="45">
        <v>177</v>
      </c>
      <c r="M7" s="45">
        <v>185</v>
      </c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6"/>
    </row>
    <row r="8" spans="1:52" ht="15" x14ac:dyDescent="0.2">
      <c r="A8" s="175"/>
      <c r="B8" s="32"/>
      <c r="C8" s="33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6"/>
    </row>
    <row r="9" spans="1:52" ht="15" x14ac:dyDescent="0.2">
      <c r="A9" s="175"/>
      <c r="B9" s="2" t="s">
        <v>3</v>
      </c>
      <c r="C9" s="62">
        <v>8.1632653061224511E-2</v>
      </c>
      <c r="D9" s="24">
        <v>0.20849420849420847</v>
      </c>
      <c r="E9" s="24">
        <v>0.24712643678160923</v>
      </c>
      <c r="F9" s="24">
        <v>0.33689024390243905</v>
      </c>
      <c r="G9" s="24">
        <v>0.37113402061855671</v>
      </c>
      <c r="H9" s="24">
        <v>0.43141592920353983</v>
      </c>
      <c r="I9" s="24">
        <v>0.52</v>
      </c>
      <c r="J9" s="24">
        <v>0.64963503649635035</v>
      </c>
      <c r="K9" s="24">
        <v>0.82165605095541405</v>
      </c>
      <c r="L9" s="24">
        <v>0.95480225988700562</v>
      </c>
      <c r="M9" s="24">
        <v>1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5"/>
    </row>
    <row r="10" spans="1:52" ht="6.75" customHeight="1" x14ac:dyDescent="0.2">
      <c r="A10" s="15"/>
      <c r="B10" s="4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8"/>
    </row>
    <row r="11" spans="1:52" s="31" customFormat="1" ht="18" x14ac:dyDescent="0.25">
      <c r="A11" s="30" t="s">
        <v>10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3" spans="1:52" x14ac:dyDescent="0.2">
      <c r="A13" t="s">
        <v>12</v>
      </c>
    </row>
    <row r="14" spans="1:52" ht="6.75" customHeight="1" x14ac:dyDescent="0.2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11"/>
    </row>
    <row r="15" spans="1:52" ht="18" x14ac:dyDescent="0.25">
      <c r="A15" s="12" t="s">
        <v>0</v>
      </c>
      <c r="B15" s="43">
        <v>1200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</row>
    <row r="16" spans="1:52" ht="6.75" customHeight="1" x14ac:dyDescent="0.2">
      <c r="A16" s="15"/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11"/>
    </row>
    <row r="17" spans="1:52" ht="15" x14ac:dyDescent="0.2">
      <c r="A17" s="175" t="s">
        <v>4</v>
      </c>
      <c r="B17" s="2" t="s">
        <v>8</v>
      </c>
      <c r="C17" s="20">
        <v>1</v>
      </c>
      <c r="D17" s="21">
        <f xml:space="preserve"> C17 + 1</f>
        <v>2</v>
      </c>
      <c r="E17" s="21">
        <f t="shared" ref="E17:AZ17" si="0" xml:space="preserve"> D17 + 1</f>
        <v>3</v>
      </c>
      <c r="F17" s="21">
        <f t="shared" si="0"/>
        <v>4</v>
      </c>
      <c r="G17" s="21">
        <f t="shared" si="0"/>
        <v>5</v>
      </c>
      <c r="H17" s="21">
        <f t="shared" si="0"/>
        <v>6</v>
      </c>
      <c r="I17" s="21">
        <f t="shared" si="0"/>
        <v>7</v>
      </c>
      <c r="J17" s="21">
        <f t="shared" si="0"/>
        <v>8</v>
      </c>
      <c r="K17" s="21">
        <f t="shared" si="0"/>
        <v>9</v>
      </c>
      <c r="L17" s="21">
        <f t="shared" si="0"/>
        <v>10</v>
      </c>
      <c r="M17" s="21">
        <f t="shared" si="0"/>
        <v>11</v>
      </c>
      <c r="N17" s="21">
        <f t="shared" si="0"/>
        <v>12</v>
      </c>
      <c r="O17" s="21">
        <f t="shared" si="0"/>
        <v>13</v>
      </c>
      <c r="P17" s="21">
        <f t="shared" si="0"/>
        <v>14</v>
      </c>
      <c r="Q17" s="21">
        <f t="shared" si="0"/>
        <v>15</v>
      </c>
      <c r="R17" s="21">
        <f t="shared" si="0"/>
        <v>16</v>
      </c>
      <c r="S17" s="21">
        <f t="shared" si="0"/>
        <v>17</v>
      </c>
      <c r="T17" s="21">
        <f t="shared" si="0"/>
        <v>18</v>
      </c>
      <c r="U17" s="21">
        <f t="shared" si="0"/>
        <v>19</v>
      </c>
      <c r="V17" s="21">
        <f t="shared" si="0"/>
        <v>20</v>
      </c>
      <c r="W17" s="21">
        <f t="shared" si="0"/>
        <v>21</v>
      </c>
      <c r="X17" s="21">
        <f t="shared" si="0"/>
        <v>22</v>
      </c>
      <c r="Y17" s="21">
        <f t="shared" si="0"/>
        <v>23</v>
      </c>
      <c r="Z17" s="21">
        <f t="shared" si="0"/>
        <v>24</v>
      </c>
      <c r="AA17" s="21">
        <f t="shared" si="0"/>
        <v>25</v>
      </c>
      <c r="AB17" s="21">
        <f t="shared" si="0"/>
        <v>26</v>
      </c>
      <c r="AC17" s="21">
        <f t="shared" si="0"/>
        <v>27</v>
      </c>
      <c r="AD17" s="21">
        <f t="shared" si="0"/>
        <v>28</v>
      </c>
      <c r="AE17" s="21">
        <f t="shared" si="0"/>
        <v>29</v>
      </c>
      <c r="AF17" s="21">
        <f t="shared" si="0"/>
        <v>30</v>
      </c>
      <c r="AG17" s="21">
        <f t="shared" si="0"/>
        <v>31</v>
      </c>
      <c r="AH17" s="21">
        <f t="shared" si="0"/>
        <v>32</v>
      </c>
      <c r="AI17" s="21">
        <f t="shared" si="0"/>
        <v>33</v>
      </c>
      <c r="AJ17" s="21">
        <f t="shared" si="0"/>
        <v>34</v>
      </c>
      <c r="AK17" s="21">
        <f t="shared" si="0"/>
        <v>35</v>
      </c>
      <c r="AL17" s="21">
        <f t="shared" si="0"/>
        <v>36</v>
      </c>
      <c r="AM17" s="21">
        <f t="shared" si="0"/>
        <v>37</v>
      </c>
      <c r="AN17" s="21">
        <f t="shared" si="0"/>
        <v>38</v>
      </c>
      <c r="AO17" s="21">
        <f t="shared" si="0"/>
        <v>39</v>
      </c>
      <c r="AP17" s="21">
        <f t="shared" si="0"/>
        <v>40</v>
      </c>
      <c r="AQ17" s="21">
        <f t="shared" si="0"/>
        <v>41</v>
      </c>
      <c r="AR17" s="21">
        <f t="shared" si="0"/>
        <v>42</v>
      </c>
      <c r="AS17" s="21">
        <f t="shared" si="0"/>
        <v>43</v>
      </c>
      <c r="AT17" s="21">
        <f t="shared" si="0"/>
        <v>44</v>
      </c>
      <c r="AU17" s="21">
        <f t="shared" si="0"/>
        <v>45</v>
      </c>
      <c r="AV17" s="21">
        <f t="shared" si="0"/>
        <v>46</v>
      </c>
      <c r="AW17" s="21">
        <f t="shared" si="0"/>
        <v>47</v>
      </c>
      <c r="AX17" s="21">
        <f t="shared" si="0"/>
        <v>48</v>
      </c>
      <c r="AY17" s="21">
        <f t="shared" si="0"/>
        <v>49</v>
      </c>
      <c r="AZ17" s="22">
        <f t="shared" si="0"/>
        <v>50</v>
      </c>
    </row>
    <row r="18" spans="1:52" ht="15" x14ac:dyDescent="0.2">
      <c r="A18" s="175"/>
      <c r="B18" s="3" t="s">
        <v>2</v>
      </c>
      <c r="C18" s="44">
        <v>240</v>
      </c>
      <c r="D18" s="45">
        <v>360</v>
      </c>
      <c r="E18" s="45">
        <v>600</v>
      </c>
      <c r="F18" s="45">
        <v>840</v>
      </c>
      <c r="G18" s="45">
        <v>1080</v>
      </c>
      <c r="H18" s="45">
        <v>1200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6"/>
    </row>
    <row r="19" spans="1:52" ht="15" x14ac:dyDescent="0.2">
      <c r="A19" s="175"/>
      <c r="B19" s="32"/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6"/>
    </row>
    <row r="20" spans="1:52" ht="15" x14ac:dyDescent="0.2">
      <c r="A20" s="175"/>
      <c r="B20" s="2" t="s">
        <v>3</v>
      </c>
      <c r="C20" s="23">
        <v>0.2</v>
      </c>
      <c r="D20" s="24">
        <v>0.5</v>
      </c>
      <c r="E20" s="24">
        <v>0.7</v>
      </c>
      <c r="F20" s="24">
        <v>0.82</v>
      </c>
      <c r="G20" s="24">
        <v>0.87</v>
      </c>
      <c r="H20" s="24">
        <v>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5"/>
    </row>
    <row r="21" spans="1:52" ht="6.75" customHeight="1" x14ac:dyDescent="0.2">
      <c r="A21" s="15"/>
      <c r="B21" s="4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8"/>
    </row>
    <row r="22" spans="1:52" ht="18" x14ac:dyDescent="0.25">
      <c r="A22" s="30" t="s">
        <v>11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4" spans="1:52" x14ac:dyDescent="0.2">
      <c r="A24" t="s">
        <v>67</v>
      </c>
    </row>
    <row r="25" spans="1:52" x14ac:dyDescent="0.2">
      <c r="A25" s="1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11"/>
    </row>
    <row r="26" spans="1:52" ht="18" x14ac:dyDescent="0.25">
      <c r="A26" s="12" t="s">
        <v>0</v>
      </c>
      <c r="B26" s="43">
        <v>2488202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4"/>
    </row>
    <row r="27" spans="1:52" x14ac:dyDescent="0.2">
      <c r="A27" s="15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11"/>
    </row>
    <row r="28" spans="1:52" ht="15" x14ac:dyDescent="0.2">
      <c r="A28" s="175" t="s">
        <v>4</v>
      </c>
      <c r="B28" s="2" t="s">
        <v>8</v>
      </c>
      <c r="C28" s="20">
        <v>1</v>
      </c>
      <c r="D28" s="21">
        <f xml:space="preserve"> C28 + 1</f>
        <v>2</v>
      </c>
      <c r="E28" s="21">
        <f t="shared" ref="E28:AZ28" si="1" xml:space="preserve"> D28 + 1</f>
        <v>3</v>
      </c>
      <c r="F28" s="21">
        <f t="shared" si="1"/>
        <v>4</v>
      </c>
      <c r="G28" s="21">
        <f t="shared" si="1"/>
        <v>5</v>
      </c>
      <c r="H28" s="21">
        <f t="shared" si="1"/>
        <v>6</v>
      </c>
      <c r="I28" s="21">
        <f t="shared" si="1"/>
        <v>7</v>
      </c>
      <c r="J28" s="21">
        <f t="shared" si="1"/>
        <v>8</v>
      </c>
      <c r="K28" s="21">
        <f t="shared" si="1"/>
        <v>9</v>
      </c>
      <c r="L28" s="21">
        <f t="shared" si="1"/>
        <v>10</v>
      </c>
      <c r="M28" s="21">
        <f t="shared" si="1"/>
        <v>11</v>
      </c>
      <c r="N28" s="21">
        <f t="shared" si="1"/>
        <v>12</v>
      </c>
      <c r="O28" s="21">
        <f t="shared" si="1"/>
        <v>13</v>
      </c>
      <c r="P28" s="21">
        <f t="shared" si="1"/>
        <v>14</v>
      </c>
      <c r="Q28" s="21">
        <f t="shared" si="1"/>
        <v>15</v>
      </c>
      <c r="R28" s="21">
        <f t="shared" si="1"/>
        <v>16</v>
      </c>
      <c r="S28" s="21">
        <f t="shared" si="1"/>
        <v>17</v>
      </c>
      <c r="T28" s="21">
        <f t="shared" si="1"/>
        <v>18</v>
      </c>
      <c r="U28" s="21">
        <f t="shared" si="1"/>
        <v>19</v>
      </c>
      <c r="V28" s="21">
        <f t="shared" si="1"/>
        <v>20</v>
      </c>
      <c r="W28" s="21">
        <f t="shared" si="1"/>
        <v>21</v>
      </c>
      <c r="X28" s="21">
        <f t="shared" si="1"/>
        <v>22</v>
      </c>
      <c r="Y28" s="21">
        <f t="shared" si="1"/>
        <v>23</v>
      </c>
      <c r="Z28" s="21">
        <f t="shared" si="1"/>
        <v>24</v>
      </c>
      <c r="AA28" s="21">
        <f t="shared" si="1"/>
        <v>25</v>
      </c>
      <c r="AB28" s="21">
        <f t="shared" si="1"/>
        <v>26</v>
      </c>
      <c r="AC28" s="21">
        <f t="shared" si="1"/>
        <v>27</v>
      </c>
      <c r="AD28" s="21">
        <f t="shared" si="1"/>
        <v>28</v>
      </c>
      <c r="AE28" s="21">
        <f t="shared" si="1"/>
        <v>29</v>
      </c>
      <c r="AF28" s="21">
        <f t="shared" si="1"/>
        <v>30</v>
      </c>
      <c r="AG28" s="21">
        <f t="shared" si="1"/>
        <v>31</v>
      </c>
      <c r="AH28" s="21">
        <f t="shared" si="1"/>
        <v>32</v>
      </c>
      <c r="AI28" s="21">
        <f t="shared" si="1"/>
        <v>33</v>
      </c>
      <c r="AJ28" s="21">
        <f t="shared" si="1"/>
        <v>34</v>
      </c>
      <c r="AK28" s="21">
        <f t="shared" si="1"/>
        <v>35</v>
      </c>
      <c r="AL28" s="21">
        <f t="shared" si="1"/>
        <v>36</v>
      </c>
      <c r="AM28" s="21">
        <f t="shared" si="1"/>
        <v>37</v>
      </c>
      <c r="AN28" s="21">
        <f t="shared" si="1"/>
        <v>38</v>
      </c>
      <c r="AO28" s="21">
        <f t="shared" si="1"/>
        <v>39</v>
      </c>
      <c r="AP28" s="21">
        <f t="shared" si="1"/>
        <v>40</v>
      </c>
      <c r="AQ28" s="21">
        <f t="shared" si="1"/>
        <v>41</v>
      </c>
      <c r="AR28" s="21">
        <f t="shared" si="1"/>
        <v>42</v>
      </c>
      <c r="AS28" s="21">
        <f t="shared" si="1"/>
        <v>43</v>
      </c>
      <c r="AT28" s="21">
        <f t="shared" si="1"/>
        <v>44</v>
      </c>
      <c r="AU28" s="21">
        <f t="shared" si="1"/>
        <v>45</v>
      </c>
      <c r="AV28" s="21">
        <f t="shared" si="1"/>
        <v>46</v>
      </c>
      <c r="AW28" s="21">
        <f t="shared" si="1"/>
        <v>47</v>
      </c>
      <c r="AX28" s="21">
        <f t="shared" si="1"/>
        <v>48</v>
      </c>
      <c r="AY28" s="21">
        <f t="shared" si="1"/>
        <v>49</v>
      </c>
      <c r="AZ28" s="22">
        <f t="shared" si="1"/>
        <v>50</v>
      </c>
    </row>
    <row r="29" spans="1:52" ht="15" x14ac:dyDescent="0.2">
      <c r="A29" s="175"/>
      <c r="B29" s="3" t="s">
        <v>2</v>
      </c>
      <c r="C29" s="44">
        <v>549707.24838164356</v>
      </c>
      <c r="D29" s="45">
        <v>668775.61605317274</v>
      </c>
      <c r="E29" s="45">
        <v>784507.524370895</v>
      </c>
      <c r="F29" s="45">
        <v>881288.42906289955</v>
      </c>
      <c r="G29" s="45">
        <v>986528.87515463203</v>
      </c>
      <c r="H29" s="45">
        <v>1299880.2986066972</v>
      </c>
      <c r="I29" s="45">
        <v>1422033.4070054949</v>
      </c>
      <c r="J29" s="45">
        <v>1526841.9662016171</v>
      </c>
      <c r="K29" s="45">
        <v>1617975.7427736346</v>
      </c>
      <c r="L29" s="45">
        <v>1716130</v>
      </c>
      <c r="M29" s="45">
        <v>1826991</v>
      </c>
      <c r="N29" s="45">
        <v>1930651</v>
      </c>
      <c r="O29" s="45">
        <v>2015852</v>
      </c>
      <c r="P29" s="45">
        <v>2088966.8046764361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6"/>
    </row>
    <row r="30" spans="1:52" ht="15" x14ac:dyDescent="0.2">
      <c r="A30" s="175"/>
      <c r="B30" s="32"/>
      <c r="C30" s="33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6"/>
    </row>
    <row r="31" spans="1:52" ht="15" x14ac:dyDescent="0.2">
      <c r="A31" s="175"/>
      <c r="B31" s="2" t="s">
        <v>3</v>
      </c>
      <c r="C31" s="23">
        <v>0.92976999999999999</v>
      </c>
      <c r="D31" s="24">
        <v>0.91451000000000005</v>
      </c>
      <c r="E31" s="24">
        <v>0.96301999999999999</v>
      </c>
      <c r="F31" s="24">
        <v>0.96221000000000001</v>
      </c>
      <c r="G31" s="24">
        <v>0.93896999999999997</v>
      </c>
      <c r="H31" s="24">
        <v>0.95745000000000002</v>
      </c>
      <c r="I31" s="24">
        <v>0.97531000000000001</v>
      </c>
      <c r="J31" s="24">
        <v>0.97023000000000004</v>
      </c>
      <c r="K31" s="24">
        <v>0.97543999999999997</v>
      </c>
      <c r="L31" s="24">
        <v>0.98440000000000005</v>
      </c>
      <c r="M31" s="24">
        <v>0.99422999999999995</v>
      </c>
      <c r="N31" s="24">
        <v>0.99544999999999995</v>
      </c>
      <c r="O31" s="24">
        <v>0.99582000000000004</v>
      </c>
      <c r="P31" s="24">
        <v>0.99285286357780478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5"/>
    </row>
    <row r="32" spans="1:52" ht="15" x14ac:dyDescent="0.2">
      <c r="A32" s="15"/>
      <c r="B32" s="4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8"/>
    </row>
    <row r="33" spans="1:14" ht="18" x14ac:dyDescent="0.25">
      <c r="A33" s="30" t="s">
        <v>13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</sheetData>
  <mergeCells count="3">
    <mergeCell ref="A6:A9"/>
    <mergeCell ref="A17:A20"/>
    <mergeCell ref="A28:A31"/>
  </mergeCells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Y8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0" sqref="M20"/>
    </sheetView>
  </sheetViews>
  <sheetFormatPr defaultRowHeight="12.75" x14ac:dyDescent="0.2"/>
  <cols>
    <col min="1" max="1" width="29.5703125" style="145" customWidth="1"/>
    <col min="2" max="2" width="11.28515625" style="145" bestFit="1" customWidth="1"/>
    <col min="3" max="51" width="9.140625" style="145"/>
  </cols>
  <sheetData>
    <row r="1" spans="1:51" x14ac:dyDescent="0.2">
      <c r="A1" s="176" t="s">
        <v>82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1:51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1:51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1:51" ht="20.100000000000001" customHeight="1" x14ac:dyDescent="0.2">
      <c r="A4" s="121" t="s">
        <v>8</v>
      </c>
      <c r="B4" s="122">
        <v>1</v>
      </c>
      <c r="C4" s="123">
        <f xml:space="preserve"> B4 + 1</f>
        <v>2</v>
      </c>
      <c r="D4" s="124">
        <f t="shared" ref="D4:AY4" si="0" xml:space="preserve"> C4 + 1</f>
        <v>3</v>
      </c>
      <c r="E4" s="124">
        <f t="shared" si="0"/>
        <v>4</v>
      </c>
      <c r="F4" s="124">
        <f t="shared" si="0"/>
        <v>5</v>
      </c>
      <c r="G4" s="124">
        <f t="shared" si="0"/>
        <v>6</v>
      </c>
      <c r="H4" s="124">
        <f t="shared" si="0"/>
        <v>7</v>
      </c>
      <c r="I4" s="124">
        <f t="shared" si="0"/>
        <v>8</v>
      </c>
      <c r="J4" s="124">
        <f t="shared" si="0"/>
        <v>9</v>
      </c>
      <c r="K4" s="124">
        <f t="shared" si="0"/>
        <v>10</v>
      </c>
      <c r="L4" s="124">
        <f t="shared" si="0"/>
        <v>11</v>
      </c>
      <c r="M4" s="124">
        <f t="shared" si="0"/>
        <v>12</v>
      </c>
      <c r="N4" s="124">
        <f t="shared" si="0"/>
        <v>13</v>
      </c>
      <c r="O4" s="124">
        <f t="shared" si="0"/>
        <v>14</v>
      </c>
      <c r="P4" s="124">
        <f t="shared" si="0"/>
        <v>15</v>
      </c>
      <c r="Q4" s="124">
        <f t="shared" si="0"/>
        <v>16</v>
      </c>
      <c r="R4" s="124">
        <f t="shared" si="0"/>
        <v>17</v>
      </c>
      <c r="S4" s="124">
        <f t="shared" si="0"/>
        <v>18</v>
      </c>
      <c r="T4" s="124">
        <f t="shared" si="0"/>
        <v>19</v>
      </c>
      <c r="U4" s="124">
        <f t="shared" si="0"/>
        <v>20</v>
      </c>
      <c r="V4" s="124">
        <f t="shared" si="0"/>
        <v>21</v>
      </c>
      <c r="W4" s="124">
        <f t="shared" si="0"/>
        <v>22</v>
      </c>
      <c r="X4" s="124">
        <f t="shared" si="0"/>
        <v>23</v>
      </c>
      <c r="Y4" s="124">
        <f t="shared" si="0"/>
        <v>24</v>
      </c>
      <c r="Z4" s="124">
        <f t="shared" si="0"/>
        <v>25</v>
      </c>
      <c r="AA4" s="124">
        <f t="shared" si="0"/>
        <v>26</v>
      </c>
      <c r="AB4" s="124">
        <f t="shared" si="0"/>
        <v>27</v>
      </c>
      <c r="AC4" s="124">
        <f t="shared" si="0"/>
        <v>28</v>
      </c>
      <c r="AD4" s="124">
        <f t="shared" si="0"/>
        <v>29</v>
      </c>
      <c r="AE4" s="124">
        <f t="shared" si="0"/>
        <v>30</v>
      </c>
      <c r="AF4" s="124">
        <f t="shared" si="0"/>
        <v>31</v>
      </c>
      <c r="AG4" s="124">
        <f t="shared" si="0"/>
        <v>32</v>
      </c>
      <c r="AH4" s="124">
        <f t="shared" si="0"/>
        <v>33</v>
      </c>
      <c r="AI4" s="124">
        <f t="shared" si="0"/>
        <v>34</v>
      </c>
      <c r="AJ4" s="124">
        <f t="shared" si="0"/>
        <v>35</v>
      </c>
      <c r="AK4" s="124">
        <f t="shared" si="0"/>
        <v>36</v>
      </c>
      <c r="AL4" s="124">
        <f t="shared" si="0"/>
        <v>37</v>
      </c>
      <c r="AM4" s="124">
        <f t="shared" si="0"/>
        <v>38</v>
      </c>
      <c r="AN4" s="124">
        <f t="shared" si="0"/>
        <v>39</v>
      </c>
      <c r="AO4" s="124">
        <f t="shared" si="0"/>
        <v>40</v>
      </c>
      <c r="AP4" s="124">
        <f t="shared" si="0"/>
        <v>41</v>
      </c>
      <c r="AQ4" s="124">
        <f t="shared" si="0"/>
        <v>42</v>
      </c>
      <c r="AR4" s="124">
        <f t="shared" si="0"/>
        <v>43</v>
      </c>
      <c r="AS4" s="124">
        <f t="shared" si="0"/>
        <v>44</v>
      </c>
      <c r="AT4" s="124">
        <f t="shared" si="0"/>
        <v>45</v>
      </c>
      <c r="AU4" s="124">
        <f t="shared" si="0"/>
        <v>46</v>
      </c>
      <c r="AV4" s="124">
        <f t="shared" si="0"/>
        <v>47</v>
      </c>
      <c r="AW4" s="124">
        <f t="shared" si="0"/>
        <v>48</v>
      </c>
      <c r="AX4" s="124">
        <f t="shared" si="0"/>
        <v>49</v>
      </c>
      <c r="AY4" s="124">
        <f t="shared" si="0"/>
        <v>50</v>
      </c>
    </row>
    <row r="5" spans="1:51" ht="20.100000000000001" customHeight="1" x14ac:dyDescent="0.2">
      <c r="A5" s="125" t="s">
        <v>9</v>
      </c>
      <c r="B5" s="126">
        <f>'SAI &amp; Rework Calculation'!C9</f>
        <v>5.7941176470588232E-2</v>
      </c>
      <c r="C5" s="127">
        <f>'SAI &amp; Rework Calculation'!D9</f>
        <v>6.5882352941176475E-2</v>
      </c>
      <c r="D5" s="128">
        <f>'SAI &amp; Rework Calculation'!E9</f>
        <v>8.4411764705882353E-2</v>
      </c>
      <c r="E5" s="128">
        <f>'SAI &amp; Rework Calculation'!F9</f>
        <v>8.9705882352941163E-2</v>
      </c>
      <c r="F5" s="128">
        <f>'SAI &amp; Rework Calculation'!G9</f>
        <v>0.11235294117647057</v>
      </c>
      <c r="G5" s="128">
        <f>'SAI &amp; Rework Calculation'!H9</f>
        <v>0.14401960784313725</v>
      </c>
      <c r="H5" s="128">
        <f>'SAI &amp; Rework Calculation'!I9</f>
        <v>0.21303921568627449</v>
      </c>
      <c r="I5" s="128">
        <f>'SAI &amp; Rework Calculation'!J9</f>
        <v>0.23529411764705882</v>
      </c>
      <c r="J5" s="128">
        <f>'SAI &amp; Rework Calculation'!K9</f>
        <v>0.29450980392156867</v>
      </c>
      <c r="K5" s="128">
        <f>'SAI &amp; Rework Calculation'!L9</f>
        <v>0.31470588235294117</v>
      </c>
      <c r="L5" s="128">
        <f>'SAI &amp; Rework Calculation'!M9</f>
        <v>0.34843137254901962</v>
      </c>
      <c r="M5" s="128">
        <f>'SAI &amp; Rework Calculation'!N9</f>
        <v>0.43823529411764717</v>
      </c>
      <c r="N5" s="128">
        <f>'SAI &amp; Rework Calculation'!O9</f>
        <v>0.46019607843137261</v>
      </c>
      <c r="O5" s="128">
        <f>'SAI &amp; Rework Calculation'!P9</f>
        <v>0.57294117647058829</v>
      </c>
      <c r="P5" s="128">
        <f>'SAI &amp; Rework Calculation'!Q9</f>
        <v>0.59725490196078435</v>
      </c>
      <c r="Q5" s="128">
        <f>'SAI &amp; Rework Calculation'!R9</f>
        <v>0.61598039215686262</v>
      </c>
      <c r="R5" s="128">
        <f>'SAI &amp; Rework Calculation'!S9</f>
        <v>0.73088235294117643</v>
      </c>
      <c r="S5" s="128">
        <f>'SAI &amp; Rework Calculation'!T9</f>
        <v>0.7584313725490196</v>
      </c>
      <c r="T5" s="128">
        <f>'SAI &amp; Rework Calculation'!U9</f>
        <v>0.790392156862745</v>
      </c>
      <c r="U5" s="128">
        <f>'SAI &amp; Rework Calculation'!V9</f>
        <v>0.81735294117647073</v>
      </c>
      <c r="V5" s="128">
        <f>'SAI &amp; Rework Calculation'!W9</f>
        <v>0.84235294117647053</v>
      </c>
      <c r="W5" s="128">
        <f>'SAI &amp; Rework Calculation'!X9</f>
        <v>0.85558823529411754</v>
      </c>
      <c r="X5" s="128">
        <f>'SAI &amp; Rework Calculation'!Y9</f>
        <v>0.85882352941176465</v>
      </c>
      <c r="Y5" s="128">
        <f>'SAI &amp; Rework Calculation'!Z9</f>
        <v>0.87</v>
      </c>
      <c r="Z5" s="128">
        <f>'SAI &amp; Rework Calculation'!AA9</f>
        <v>0.90441176470588236</v>
      </c>
      <c r="AA5" s="128">
        <f>'SAI &amp; Rework Calculation'!AB9</f>
        <v>0.92647058823529416</v>
      </c>
      <c r="AB5" s="128">
        <f>'SAI &amp; Rework Calculation'!AC9</f>
        <v>0.93382352941176472</v>
      </c>
      <c r="AC5" s="128">
        <f>'SAI &amp; Rework Calculation'!AD9</f>
        <v>0.94647058823529417</v>
      </c>
      <c r="AD5" s="128">
        <f>'SAI &amp; Rework Calculation'!AE9</f>
        <v>0.97058823529411764</v>
      </c>
      <c r="AE5" s="128">
        <f>'SAI &amp; Rework Calculation'!AF9</f>
        <v>0.97176470588235286</v>
      </c>
      <c r="AF5" s="128">
        <f>'SAI &amp; Rework Calculation'!AG9</f>
        <v>0.97294117647058809</v>
      </c>
      <c r="AG5" s="128">
        <f>'SAI &amp; Rework Calculation'!AH9</f>
        <v>0.97941176470588232</v>
      </c>
      <c r="AH5" s="128">
        <f>'SAI &amp; Rework Calculation'!AI9</f>
        <v>0.98058823529411776</v>
      </c>
      <c r="AI5" s="128">
        <f>'SAI &amp; Rework Calculation'!AJ9</f>
        <v>0.98705882352941188</v>
      </c>
      <c r="AJ5" s="128">
        <f>'SAI &amp; Rework Calculation'!AK9</f>
        <v>0.9882352941176471</v>
      </c>
      <c r="AK5" s="128">
        <f>'SAI &amp; Rework Calculation'!AL9</f>
        <v>1</v>
      </c>
      <c r="AL5" s="128" t="e">
        <f>'SAI &amp; Rework Calculation'!AM9</f>
        <v>#N/A</v>
      </c>
      <c r="AM5" s="128" t="e">
        <f>'SAI &amp; Rework Calculation'!AN9</f>
        <v>#N/A</v>
      </c>
      <c r="AN5" s="128" t="e">
        <f>'SAI &amp; Rework Calculation'!AO9</f>
        <v>#N/A</v>
      </c>
      <c r="AO5" s="128" t="e">
        <f>'SAI &amp; Rework Calculation'!AP9</f>
        <v>#N/A</v>
      </c>
      <c r="AP5" s="128" t="e">
        <f>'SAI &amp; Rework Calculation'!AQ9</f>
        <v>#N/A</v>
      </c>
      <c r="AQ5" s="128" t="e">
        <f>'SAI &amp; Rework Calculation'!AR9</f>
        <v>#N/A</v>
      </c>
      <c r="AR5" s="128" t="e">
        <f>'SAI &amp; Rework Calculation'!AS9</f>
        <v>#N/A</v>
      </c>
      <c r="AS5" s="128" t="e">
        <f>'SAI &amp; Rework Calculation'!AT9</f>
        <v>#N/A</v>
      </c>
      <c r="AT5" s="128" t="e">
        <f>'SAI &amp; Rework Calculation'!AU9</f>
        <v>#N/A</v>
      </c>
      <c r="AU5" s="128" t="e">
        <f>'SAI &amp; Rework Calculation'!AV9</f>
        <v>#N/A</v>
      </c>
      <c r="AV5" s="128" t="e">
        <f>'SAI &amp; Rework Calculation'!AW9</f>
        <v>#N/A</v>
      </c>
      <c r="AW5" s="128" t="e">
        <f>'SAI &amp; Rework Calculation'!AX9</f>
        <v>#N/A</v>
      </c>
      <c r="AX5" s="128" t="e">
        <f>'SAI &amp; Rework Calculation'!AY9</f>
        <v>#N/A</v>
      </c>
      <c r="AY5" s="128" t="e">
        <f>'SAI &amp; Rework Calculation'!AZ9</f>
        <v>#N/A</v>
      </c>
    </row>
    <row r="6" spans="1:51" ht="20.100000000000001" customHeight="1" x14ac:dyDescent="0.2">
      <c r="A6" s="129" t="s">
        <v>77</v>
      </c>
      <c r="B6" s="130">
        <f>'SAI &amp; Rework Calculation'!$B$3</f>
        <v>170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</row>
    <row r="7" spans="1:51" ht="20.100000000000001" customHeight="1" x14ac:dyDescent="0.2">
      <c r="A7" s="132" t="s">
        <v>76</v>
      </c>
      <c r="B7" s="133">
        <f>'SAI &amp; Rework Calculation'!C18/$B$6</f>
        <v>1.9155021160376855E-2</v>
      </c>
      <c r="C7" s="133">
        <f>'SAI &amp; Rework Calculation'!D18/$B$6</f>
        <v>1.6381467733125776E-2</v>
      </c>
      <c r="D7" s="133">
        <f>'SAI &amp; Rework Calculation'!E18/$B$6</f>
        <v>1.8182875259211032E-2</v>
      </c>
      <c r="E7" s="133">
        <f>'SAI &amp; Rework Calculation'!F18/$B$6</f>
        <v>1.9331458052232461E-2</v>
      </c>
      <c r="F7" s="133">
        <f>'SAI &amp; Rework Calculation'!G18/$B$6</f>
        <v>9.0515321289348135E-3</v>
      </c>
      <c r="G7" s="133">
        <f>'SAI &amp; Rework Calculation'!H18/$B$6</f>
        <v>1.0015689991151331E-2</v>
      </c>
      <c r="H7" s="133">
        <f>'SAI &amp; Rework Calculation'!I18/$B$6</f>
        <v>4.2932175165624066E-2</v>
      </c>
      <c r="I7" s="133">
        <f>'SAI &amp; Rework Calculation'!J18/$B$6</f>
        <v>5.2311104249354187E-2</v>
      </c>
      <c r="J7" s="133">
        <f>'SAI &amp; Rework Calculation'!K18/$B$6</f>
        <v>4.4387482246296933E-2</v>
      </c>
      <c r="K7" s="133">
        <f>'SAI &amp; Rework Calculation'!L18/$B$6</f>
        <v>3.7934910237066369E-2</v>
      </c>
      <c r="L7" s="133">
        <f>'SAI &amp; Rework Calculation'!M18/$B$6</f>
        <v>4.9224175331132422E-2</v>
      </c>
      <c r="M7" s="133">
        <f>'SAI &amp; Rework Calculation'!N18/$B$6</f>
        <v>6.890589867082858E-2</v>
      </c>
      <c r="N7" s="133">
        <f>'SAI &amp; Rework Calculation'!O18/$B$6</f>
        <v>6.5918244710739426E-2</v>
      </c>
      <c r="O7" s="133">
        <f>'SAI &amp; Rework Calculation'!P18/$B$6</f>
        <v>6.659539475346217E-2</v>
      </c>
      <c r="P7" s="133">
        <f>'SAI &amp; Rework Calculation'!Q18/$B$6</f>
        <v>6.7319938195297899E-2</v>
      </c>
      <c r="Q7" s="133">
        <f>'SAI &amp; Rework Calculation'!R18/$B$6</f>
        <v>6.5949853387840277E-2</v>
      </c>
      <c r="R7" s="133">
        <f>'SAI &amp; Rework Calculation'!S18/$B$6</f>
        <v>6.0976896666898657E-2</v>
      </c>
      <c r="S7" s="133">
        <f>'SAI &amp; Rework Calculation'!T18/$B$6</f>
        <v>5.5360163227221128E-2</v>
      </c>
      <c r="T7" s="133">
        <f>'SAI &amp; Rework Calculation'!U18/$B$6</f>
        <v>5.4635534722682629E-2</v>
      </c>
      <c r="U7" s="133">
        <f>'SAI &amp; Rework Calculation'!V18/$B$6</f>
        <v>5.2078600620429065E-2</v>
      </c>
      <c r="V7" s="133">
        <f>'SAI &amp; Rework Calculation'!W18/$B$6</f>
        <v>5.2973725143914838E-2</v>
      </c>
      <c r="W7" s="133">
        <f>'SAI &amp; Rework Calculation'!X18/$B$6</f>
        <v>5.1641213830604181E-2</v>
      </c>
      <c r="X7" s="133">
        <f>'SAI &amp; Rework Calculation'!Y18/$B$6</f>
        <v>5.1449951227335727E-2</v>
      </c>
      <c r="Y7" s="133">
        <f>'SAI &amp; Rework Calculation'!Z18/$B$6</f>
        <v>5.0540551845624962E-2</v>
      </c>
      <c r="Z7" s="133">
        <f>'SAI &amp; Rework Calculation'!AA18/$B$6</f>
        <v>5.0758495361273075E-2</v>
      </c>
      <c r="AA7" s="133">
        <f>'SAI &amp; Rework Calculation'!AB18/$B$6</f>
        <v>4.9721288668702963E-2</v>
      </c>
      <c r="AB7" s="133">
        <f>'SAI &amp; Rework Calculation'!AC18/$B$6</f>
        <v>4.9492123925199465E-2</v>
      </c>
      <c r="AC7" s="133">
        <f>'SAI &amp; Rework Calculation'!AD18/$B$6</f>
        <v>4.9095783445004239E-2</v>
      </c>
      <c r="AD7" s="133">
        <f>'SAI &amp; Rework Calculation'!AE18/$B$6</f>
        <v>4.9870347676663582E-2</v>
      </c>
      <c r="AE7" s="133">
        <f>'SAI &amp; Rework Calculation'!AF18/$B$6</f>
        <v>4.9849066728987243E-2</v>
      </c>
      <c r="AF7" s="133">
        <f>'SAI &amp; Rework Calculation'!AG18/$B$6</f>
        <v>4.9828634293381274E-2</v>
      </c>
      <c r="AG7" s="133">
        <f>'SAI &amp; Rework Calculation'!AH18/$B$6</f>
        <v>4.9731487382825776E-2</v>
      </c>
      <c r="AH7" s="133">
        <f>'SAI &amp; Rework Calculation'!AI18/$B$6</f>
        <v>4.9716611675577678E-2</v>
      </c>
      <c r="AI7" s="133">
        <f>'SAI &amp; Rework Calculation'!AJ18/$B$6</f>
        <v>4.9711067562428331E-2</v>
      </c>
      <c r="AJ7" s="133">
        <f>'SAI &amp; Rework Calculation'!AK18/$B$6</f>
        <v>4.9706491971676807E-2</v>
      </c>
      <c r="AK7" s="133">
        <f>'SAI &amp; Rework Calculation'!AL18/$B$6</f>
        <v>4.9637872075439009E-2</v>
      </c>
      <c r="AL7" s="133" t="e">
        <f>'SAI &amp; Rework Calculation'!AM18/$B$6</f>
        <v>#N/A</v>
      </c>
      <c r="AM7" s="133" t="e">
        <f>'SAI &amp; Rework Calculation'!AN18/$B$6</f>
        <v>#N/A</v>
      </c>
      <c r="AN7" s="133" t="e">
        <f>'SAI &amp; Rework Calculation'!AO18/$B$6</f>
        <v>#N/A</v>
      </c>
      <c r="AO7" s="133" t="e">
        <f>'SAI &amp; Rework Calculation'!AP18/$B$6</f>
        <v>#N/A</v>
      </c>
      <c r="AP7" s="133" t="e">
        <f>'SAI &amp; Rework Calculation'!AQ18/$B$6</f>
        <v>#N/A</v>
      </c>
      <c r="AQ7" s="133" t="e">
        <f>'SAI &amp; Rework Calculation'!AR18/$B$6</f>
        <v>#N/A</v>
      </c>
      <c r="AR7" s="133" t="e">
        <f>'SAI &amp; Rework Calculation'!AS18/$B$6</f>
        <v>#N/A</v>
      </c>
      <c r="AS7" s="133" t="e">
        <f>'SAI &amp; Rework Calculation'!AT18/$B$6</f>
        <v>#N/A</v>
      </c>
      <c r="AT7" s="133" t="e">
        <f>'SAI &amp; Rework Calculation'!AU18/$B$6</f>
        <v>#N/A</v>
      </c>
      <c r="AU7" s="133" t="e">
        <f>'SAI &amp; Rework Calculation'!AV18/$B$6</f>
        <v>#N/A</v>
      </c>
      <c r="AV7" s="133" t="e">
        <f>'SAI &amp; Rework Calculation'!AW18/$B$6</f>
        <v>#N/A</v>
      </c>
      <c r="AW7" s="133" t="e">
        <f>'SAI &amp; Rework Calculation'!AX18/$B$6</f>
        <v>#N/A</v>
      </c>
      <c r="AX7" s="133" t="e">
        <f>'SAI &amp; Rework Calculation'!AY18/$B$6</f>
        <v>#N/A</v>
      </c>
      <c r="AY7" s="133" t="e">
        <f>'SAI &amp; Rework Calculation'!AZ18/$B$6</f>
        <v>#N/A</v>
      </c>
    </row>
    <row r="8" spans="1:51" ht="20.100000000000001" customHeight="1" x14ac:dyDescent="0.2">
      <c r="A8" s="134" t="s">
        <v>72</v>
      </c>
      <c r="B8" s="135">
        <v>0.5</v>
      </c>
      <c r="C8" s="136">
        <v>0.75</v>
      </c>
      <c r="D8" s="136">
        <v>0.79900000000000004</v>
      </c>
      <c r="E8" s="136">
        <v>0.84299999999999997</v>
      </c>
      <c r="F8" s="136">
        <v>1</v>
      </c>
      <c r="G8" s="136">
        <v>0.92</v>
      </c>
      <c r="H8" s="136">
        <v>0.90400000000000003</v>
      </c>
      <c r="I8" s="136">
        <v>0.68300000000000005</v>
      </c>
      <c r="J8" s="136">
        <v>0.97</v>
      </c>
      <c r="K8" s="136">
        <v>1.08</v>
      </c>
      <c r="L8" s="136">
        <v>0.86</v>
      </c>
      <c r="M8" s="136">
        <v>0.89500000000000002</v>
      </c>
      <c r="N8" s="136">
        <v>0.92</v>
      </c>
      <c r="O8" s="136">
        <v>0.91</v>
      </c>
      <c r="P8" s="136">
        <v>0.72</v>
      </c>
      <c r="Q8" s="136">
        <v>1.1000000000000001</v>
      </c>
      <c r="R8" s="136">
        <v>0.94</v>
      </c>
      <c r="S8" s="136">
        <v>0.83</v>
      </c>
      <c r="T8" s="136">
        <v>0.86599999999999999</v>
      </c>
      <c r="U8" s="136">
        <v>0.91200000000000003</v>
      </c>
      <c r="V8" s="136">
        <v>0.95499999999999996</v>
      </c>
      <c r="W8" s="136">
        <v>0.97699999999999998</v>
      </c>
      <c r="X8" s="136">
        <v>0.88500000000000001</v>
      </c>
      <c r="Y8" s="136">
        <v>0.97299999999999998</v>
      </c>
      <c r="Z8" s="136">
        <v>0.90200000000000002</v>
      </c>
      <c r="AA8" s="136">
        <v>1.1000000000000001</v>
      </c>
      <c r="AB8" s="136">
        <v>1.03</v>
      </c>
      <c r="AC8" s="136">
        <v>0.97599999999999998</v>
      </c>
      <c r="AD8" s="136">
        <v>0.77700000000000002</v>
      </c>
      <c r="AE8" s="136">
        <v>0.89900000000000002</v>
      </c>
      <c r="AF8" s="136">
        <v>0.90800000000000003</v>
      </c>
      <c r="AG8" s="136">
        <v>0.91100000000000003</v>
      </c>
      <c r="AH8" s="136">
        <v>0.96599999999999997</v>
      </c>
      <c r="AI8" s="137">
        <v>1.054</v>
      </c>
      <c r="AJ8" s="136">
        <v>1.0329999999999999</v>
      </c>
      <c r="AK8" s="136">
        <v>0.94399999999999995</v>
      </c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</row>
    <row r="9" spans="1:51" ht="20.100000000000001" customHeight="1" x14ac:dyDescent="0.2">
      <c r="A9" s="138" t="s">
        <v>75</v>
      </c>
      <c r="B9" s="139">
        <v>30</v>
      </c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2"/>
    </row>
    <row r="10" spans="1:51" ht="20.100000000000001" customHeight="1" x14ac:dyDescent="0.2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</row>
    <row r="11" spans="1:51" ht="24.95" customHeight="1" x14ac:dyDescent="0.2">
      <c r="A11" s="154" t="s">
        <v>73</v>
      </c>
      <c r="B11" s="150">
        <f xml:space="preserve"> IF(ISNUMBER(B8), IF(OR(B8 &gt;= 1.74776, B7&gt;0.2), "Void", -B8*B14 + B15), " ")</f>
        <v>2.8843630863295465E-2</v>
      </c>
      <c r="C11" s="150">
        <f t="shared" ref="C11:AY11" si="1" xml:space="preserve"> IF(ISNUMBER(C8), IF(OR(C8 &gt;= 1.74776, C7&gt;0.2), "Void", -C8*C14 + C15), " ")</f>
        <v>1.9724925297456744E-2</v>
      </c>
      <c r="D11" s="150">
        <f t="shared" si="1"/>
        <v>2.0818788500338026E-2</v>
      </c>
      <c r="E11" s="150">
        <f t="shared" si="1"/>
        <v>2.1107392707991727E-2</v>
      </c>
      <c r="F11" s="150">
        <f t="shared" si="1"/>
        <v>8.1681025931507768E-3</v>
      </c>
      <c r="G11" s="150">
        <f t="shared" si="1"/>
        <v>1.0005113422520672E-2</v>
      </c>
      <c r="H11" s="150">
        <f t="shared" si="1"/>
        <v>4.3715807572487171E-2</v>
      </c>
      <c r="I11" s="150">
        <f t="shared" si="1"/>
        <v>6.7217446347391449E-2</v>
      </c>
      <c r="J11" s="150">
        <f t="shared" si="1"/>
        <v>4.1662268386303276E-2</v>
      </c>
      <c r="K11" s="150">
        <f t="shared" si="1"/>
        <v>3.0570075024001352E-2</v>
      </c>
      <c r="L11" s="150">
        <f t="shared" si="1"/>
        <v>5.2736418689359382E-2</v>
      </c>
      <c r="M11" s="150">
        <f t="shared" si="1"/>
        <v>7.0912025004731066E-2</v>
      </c>
      <c r="N11" s="150">
        <f t="shared" si="1"/>
        <v>6.5848635044324866E-2</v>
      </c>
      <c r="O11" s="150">
        <f t="shared" si="1"/>
        <v>6.7328743240487279E-2</v>
      </c>
      <c r="P11" s="150">
        <f t="shared" si="1"/>
        <v>8.3497188623380736E-2</v>
      </c>
      <c r="Q11" s="150">
        <f t="shared" si="1"/>
        <v>5.1554319390342496E-2</v>
      </c>
      <c r="R11" s="150">
        <f t="shared" si="1"/>
        <v>5.9440766686066154E-2</v>
      </c>
      <c r="S11" s="150">
        <f t="shared" si="1"/>
        <v>6.1314480943288112E-2</v>
      </c>
      <c r="T11" s="150">
        <f t="shared" si="1"/>
        <v>5.8138284416395472E-2</v>
      </c>
      <c r="U11" s="150">
        <f t="shared" si="1"/>
        <v>5.2526393260003745E-2</v>
      </c>
      <c r="V11" s="150">
        <f t="shared" si="1"/>
        <v>5.0680280687534184E-2</v>
      </c>
      <c r="W11" s="150">
        <f t="shared" si="1"/>
        <v>4.8034405548304987E-2</v>
      </c>
      <c r="X11" s="150">
        <f t="shared" si="1"/>
        <v>5.3568763118779859E-2</v>
      </c>
      <c r="Y11" s="150">
        <f t="shared" si="1"/>
        <v>4.7254587110609064E-2</v>
      </c>
      <c r="Z11" s="150">
        <f t="shared" si="1"/>
        <v>5.1807490729807282E-2</v>
      </c>
      <c r="AA11" s="150">
        <f t="shared" si="1"/>
        <v>3.8868125778098464E-2</v>
      </c>
      <c r="AB11" s="150">
        <f t="shared" si="1"/>
        <v>4.2869879775512064E-2</v>
      </c>
      <c r="AC11" s="150">
        <f t="shared" si="1"/>
        <v>4.5726005975846175E-2</v>
      </c>
      <c r="AD11" s="150">
        <f t="shared" si="1"/>
        <v>5.8423930176913282E-2</v>
      </c>
      <c r="AE11" s="150">
        <f t="shared" si="1"/>
        <v>5.1059741042820801E-2</v>
      </c>
      <c r="AF11" s="150">
        <f t="shared" si="1"/>
        <v>5.0497613605950481E-2</v>
      </c>
      <c r="AG11" s="150">
        <f t="shared" si="1"/>
        <v>5.0219114562911851E-2</v>
      </c>
      <c r="AH11" s="150">
        <f t="shared" si="1"/>
        <v>4.6904202613024248E-2</v>
      </c>
      <c r="AI11" s="150">
        <f t="shared" si="1"/>
        <v>4.1619736286281045E-2</v>
      </c>
      <c r="AJ11" s="150">
        <f t="shared" si="1"/>
        <v>4.2875607136364298E-2</v>
      </c>
      <c r="AK11" s="150">
        <f t="shared" si="1"/>
        <v>4.8147782866031982E-2</v>
      </c>
      <c r="AL11" s="150" t="str">
        <f xml:space="preserve"> IF(ISNUMBER(AL8), IF(OR(AL8 &gt;= 1.74776, AL7&gt;0.2), "Void", -AL8*AL14 + AL15), " ")</f>
        <v xml:space="preserve"> </v>
      </c>
      <c r="AM11" s="150" t="str">
        <f t="shared" si="1"/>
        <v xml:space="preserve"> </v>
      </c>
      <c r="AN11" s="150" t="str">
        <f t="shared" si="1"/>
        <v xml:space="preserve"> </v>
      </c>
      <c r="AO11" s="150" t="str">
        <f t="shared" si="1"/>
        <v xml:space="preserve"> </v>
      </c>
      <c r="AP11" s="150" t="str">
        <f t="shared" si="1"/>
        <v xml:space="preserve"> </v>
      </c>
      <c r="AQ11" s="150" t="str">
        <f t="shared" si="1"/>
        <v xml:space="preserve"> </v>
      </c>
      <c r="AR11" s="150" t="str">
        <f t="shared" si="1"/>
        <v xml:space="preserve"> </v>
      </c>
      <c r="AS11" s="150" t="str">
        <f t="shared" si="1"/>
        <v xml:space="preserve"> </v>
      </c>
      <c r="AT11" s="150" t="str">
        <f t="shared" si="1"/>
        <v xml:space="preserve"> </v>
      </c>
      <c r="AU11" s="150" t="str">
        <f t="shared" si="1"/>
        <v xml:space="preserve"> </v>
      </c>
      <c r="AV11" s="150" t="str">
        <f t="shared" si="1"/>
        <v xml:space="preserve"> </v>
      </c>
      <c r="AW11" s="150" t="str">
        <f t="shared" si="1"/>
        <v xml:space="preserve"> </v>
      </c>
      <c r="AX11" s="150" t="str">
        <f t="shared" si="1"/>
        <v xml:space="preserve"> </v>
      </c>
      <c r="AY11" s="150" t="str">
        <f t="shared" si="1"/>
        <v xml:space="preserve"> </v>
      </c>
    </row>
    <row r="12" spans="1:51" ht="24.95" customHeight="1" x14ac:dyDescent="0.2">
      <c r="A12" s="155" t="s">
        <v>74</v>
      </c>
      <c r="B12" s="151">
        <f xml:space="preserve"> IF(ISNUMBER(B11),$B$9 *B11, " ")</f>
        <v>0.86530892589886399</v>
      </c>
      <c r="C12" s="152">
        <f t="shared" ref="C12:AY12" si="2" xml:space="preserve"> IF(ISNUMBER(C11),$B$9 *C11, " ")</f>
        <v>0.59174775892370235</v>
      </c>
      <c r="D12" s="152">
        <f t="shared" si="2"/>
        <v>0.62456365501014077</v>
      </c>
      <c r="E12" s="152">
        <f t="shared" si="2"/>
        <v>0.63322178123975181</v>
      </c>
      <c r="F12" s="152">
        <f t="shared" si="2"/>
        <v>0.24504307779452331</v>
      </c>
      <c r="G12" s="152">
        <f t="shared" si="2"/>
        <v>0.30015340267562018</v>
      </c>
      <c r="H12" s="152">
        <f t="shared" si="2"/>
        <v>1.3114742271746151</v>
      </c>
      <c r="I12" s="152">
        <f t="shared" si="2"/>
        <v>2.0165233904217437</v>
      </c>
      <c r="J12" s="152">
        <f t="shared" si="2"/>
        <v>1.2498680515890983</v>
      </c>
      <c r="K12" s="152">
        <f t="shared" si="2"/>
        <v>0.91710225072004059</v>
      </c>
      <c r="L12" s="152">
        <f t="shared" si="2"/>
        <v>1.5820925606807814</v>
      </c>
      <c r="M12" s="152">
        <f t="shared" si="2"/>
        <v>2.127360750141932</v>
      </c>
      <c r="N12" s="152">
        <f t="shared" si="2"/>
        <v>1.9754590513297461</v>
      </c>
      <c r="O12" s="152">
        <f t="shared" si="2"/>
        <v>2.0198622972146185</v>
      </c>
      <c r="P12" s="152">
        <f t="shared" si="2"/>
        <v>2.5049156587014219</v>
      </c>
      <c r="Q12" s="152">
        <f t="shared" si="2"/>
        <v>1.5466295817102749</v>
      </c>
      <c r="R12" s="152">
        <f t="shared" si="2"/>
        <v>1.7832230005819847</v>
      </c>
      <c r="S12" s="152">
        <f t="shared" si="2"/>
        <v>1.8394344282986435</v>
      </c>
      <c r="T12" s="152">
        <f t="shared" si="2"/>
        <v>1.7441485324918642</v>
      </c>
      <c r="U12" s="152">
        <f t="shared" si="2"/>
        <v>1.5757917978001124</v>
      </c>
      <c r="V12" s="152">
        <f t="shared" si="2"/>
        <v>1.5204084206260255</v>
      </c>
      <c r="W12" s="152">
        <f t="shared" si="2"/>
        <v>1.4410321664491497</v>
      </c>
      <c r="X12" s="152">
        <f t="shared" si="2"/>
        <v>1.6070628935633957</v>
      </c>
      <c r="Y12" s="152">
        <f t="shared" si="2"/>
        <v>1.417637613318272</v>
      </c>
      <c r="Z12" s="152">
        <f t="shared" si="2"/>
        <v>1.5542247218942185</v>
      </c>
      <c r="AA12" s="152">
        <f t="shared" si="2"/>
        <v>1.1660437733429538</v>
      </c>
      <c r="AB12" s="152">
        <f t="shared" si="2"/>
        <v>1.286096393265362</v>
      </c>
      <c r="AC12" s="152">
        <f t="shared" si="2"/>
        <v>1.3717801792753852</v>
      </c>
      <c r="AD12" s="152">
        <f t="shared" si="2"/>
        <v>1.7527179053073985</v>
      </c>
      <c r="AE12" s="152">
        <f t="shared" si="2"/>
        <v>1.5317922312846239</v>
      </c>
      <c r="AF12" s="152">
        <f t="shared" si="2"/>
        <v>1.5149284081785144</v>
      </c>
      <c r="AG12" s="152">
        <f t="shared" si="2"/>
        <v>1.5065734368873556</v>
      </c>
      <c r="AH12" s="152">
        <f t="shared" si="2"/>
        <v>1.4071260783907276</v>
      </c>
      <c r="AI12" s="152">
        <f t="shared" si="2"/>
        <v>1.2485920885884314</v>
      </c>
      <c r="AJ12" s="152">
        <f t="shared" si="2"/>
        <v>1.286268214090929</v>
      </c>
      <c r="AK12" s="152">
        <f t="shared" si="2"/>
        <v>1.4444334859809596</v>
      </c>
      <c r="AL12" s="152" t="str">
        <f t="shared" si="2"/>
        <v xml:space="preserve"> </v>
      </c>
      <c r="AM12" s="152" t="str">
        <f t="shared" si="2"/>
        <v xml:space="preserve"> </v>
      </c>
      <c r="AN12" s="152" t="str">
        <f t="shared" si="2"/>
        <v xml:space="preserve"> </v>
      </c>
      <c r="AO12" s="152" t="str">
        <f t="shared" si="2"/>
        <v xml:space="preserve"> </v>
      </c>
      <c r="AP12" s="152" t="str">
        <f t="shared" si="2"/>
        <v xml:space="preserve"> </v>
      </c>
      <c r="AQ12" s="152" t="str">
        <f t="shared" si="2"/>
        <v xml:space="preserve"> </v>
      </c>
      <c r="AR12" s="152" t="str">
        <f t="shared" si="2"/>
        <v xml:space="preserve"> </v>
      </c>
      <c r="AS12" s="152" t="str">
        <f t="shared" si="2"/>
        <v xml:space="preserve"> </v>
      </c>
      <c r="AT12" s="152" t="str">
        <f t="shared" si="2"/>
        <v xml:space="preserve"> </v>
      </c>
      <c r="AU12" s="152" t="str">
        <f t="shared" si="2"/>
        <v xml:space="preserve"> </v>
      </c>
      <c r="AV12" s="152" t="str">
        <f t="shared" si="2"/>
        <v xml:space="preserve"> </v>
      </c>
      <c r="AW12" s="152" t="str">
        <f t="shared" si="2"/>
        <v xml:space="preserve"> </v>
      </c>
      <c r="AX12" s="152" t="str">
        <f t="shared" si="2"/>
        <v xml:space="preserve"> </v>
      </c>
      <c r="AY12" s="153" t="str">
        <f t="shared" si="2"/>
        <v xml:space="preserve"> </v>
      </c>
    </row>
    <row r="13" spans="1:51" ht="20.100000000000001" customHeight="1" x14ac:dyDescent="0.2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</row>
    <row r="14" spans="1:51" ht="20.100000000000001" hidden="1" customHeight="1" x14ac:dyDescent="0.2">
      <c r="A14" s="144" t="s">
        <v>87</v>
      </c>
      <c r="B14" s="156">
        <f xml:space="preserve"> IF(ISNUMBER(B7), 1.2068*B7, " ")</f>
        <v>2.311627953634279E-2</v>
      </c>
      <c r="C14" s="156">
        <f t="shared" ref="C14:AY14" si="3" xml:space="preserve"> IF(ISNUMBER(C7), 1.2068*C7, " ")</f>
        <v>1.9769155260336187E-2</v>
      </c>
      <c r="D14" s="156">
        <f t="shared" si="3"/>
        <v>2.1943093862815875E-2</v>
      </c>
      <c r="E14" s="156">
        <f t="shared" si="3"/>
        <v>2.3329203577434135E-2</v>
      </c>
      <c r="F14" s="156">
        <f t="shared" si="3"/>
        <v>1.0923388973198533E-2</v>
      </c>
      <c r="G14" s="156">
        <f t="shared" si="3"/>
        <v>1.2086934681321427E-2</v>
      </c>
      <c r="H14" s="156">
        <f t="shared" si="3"/>
        <v>5.1810548989875124E-2</v>
      </c>
      <c r="I14" s="156">
        <f t="shared" si="3"/>
        <v>6.3129040608120635E-2</v>
      </c>
      <c r="J14" s="156">
        <f t="shared" si="3"/>
        <v>5.3566813574831146E-2</v>
      </c>
      <c r="K14" s="156">
        <f t="shared" si="3"/>
        <v>4.5779849674091697E-2</v>
      </c>
      <c r="L14" s="156">
        <f t="shared" si="3"/>
        <v>5.9403734789610613E-2</v>
      </c>
      <c r="M14" s="156">
        <f t="shared" si="3"/>
        <v>8.3155638515955935E-2</v>
      </c>
      <c r="N14" s="156">
        <f t="shared" si="3"/>
        <v>7.9550137716920349E-2</v>
      </c>
      <c r="O14" s="156">
        <f t="shared" si="3"/>
        <v>8.0367322388478157E-2</v>
      </c>
      <c r="P14" s="156">
        <f t="shared" si="3"/>
        <v>8.1241701414085515E-2</v>
      </c>
      <c r="Q14" s="156">
        <f t="shared" si="3"/>
        <v>7.9588283068445648E-2</v>
      </c>
      <c r="R14" s="156">
        <f t="shared" si="3"/>
        <v>7.3586918897613304E-2</v>
      </c>
      <c r="S14" s="156">
        <f t="shared" si="3"/>
        <v>6.6808644982610466E-2</v>
      </c>
      <c r="T14" s="156">
        <f t="shared" si="3"/>
        <v>6.5934163303333404E-2</v>
      </c>
      <c r="U14" s="156">
        <f t="shared" si="3"/>
        <v>6.2848455228733807E-2</v>
      </c>
      <c r="V14" s="156">
        <f t="shared" si="3"/>
        <v>6.392869150367643E-2</v>
      </c>
      <c r="W14" s="156">
        <f t="shared" si="3"/>
        <v>6.2320616850773128E-2</v>
      </c>
      <c r="X14" s="156">
        <f t="shared" si="3"/>
        <v>6.2089801141148759E-2</v>
      </c>
      <c r="Y14" s="156">
        <f t="shared" si="3"/>
        <v>6.0992337967300206E-2</v>
      </c>
      <c r="Z14" s="156">
        <f t="shared" si="3"/>
        <v>6.1255352201984352E-2</v>
      </c>
      <c r="AA14" s="156">
        <f t="shared" si="3"/>
        <v>6.0003651165390741E-2</v>
      </c>
      <c r="AB14" s="156">
        <f t="shared" si="3"/>
        <v>5.9727095152930718E-2</v>
      </c>
      <c r="AC14" s="156">
        <f t="shared" si="3"/>
        <v>5.9248791461431118E-2</v>
      </c>
      <c r="AD14" s="156">
        <f t="shared" si="3"/>
        <v>6.0183535576197614E-2</v>
      </c>
      <c r="AE14" s="156">
        <f t="shared" si="3"/>
        <v>6.0157853728541807E-2</v>
      </c>
      <c r="AF14" s="156">
        <f t="shared" si="3"/>
        <v>6.013319586525253E-2</v>
      </c>
      <c r="AG14" s="156">
        <f t="shared" si="3"/>
        <v>6.0015958973594151E-2</v>
      </c>
      <c r="AH14" s="156">
        <f t="shared" si="3"/>
        <v>5.9998006970087149E-2</v>
      </c>
      <c r="AI14" s="156">
        <f t="shared" si="3"/>
        <v>5.9991316334338511E-2</v>
      </c>
      <c r="AJ14" s="156">
        <f t="shared" si="3"/>
        <v>5.9985794511419575E-2</v>
      </c>
      <c r="AK14" s="156">
        <f t="shared" si="3"/>
        <v>5.9902984020639802E-2</v>
      </c>
      <c r="AL14" s="156" t="str">
        <f t="shared" si="3"/>
        <v xml:space="preserve"> </v>
      </c>
      <c r="AM14" s="156" t="str">
        <f t="shared" si="3"/>
        <v xml:space="preserve"> </v>
      </c>
      <c r="AN14" s="156" t="str">
        <f t="shared" si="3"/>
        <v xml:space="preserve"> </v>
      </c>
      <c r="AO14" s="156" t="str">
        <f t="shared" si="3"/>
        <v xml:space="preserve"> </v>
      </c>
      <c r="AP14" s="156" t="str">
        <f t="shared" si="3"/>
        <v xml:space="preserve"> </v>
      </c>
      <c r="AQ14" s="156" t="str">
        <f t="shared" si="3"/>
        <v xml:space="preserve"> </v>
      </c>
      <c r="AR14" s="156" t="str">
        <f t="shared" si="3"/>
        <v xml:space="preserve"> </v>
      </c>
      <c r="AS14" s="156" t="str">
        <f t="shared" si="3"/>
        <v xml:space="preserve"> </v>
      </c>
      <c r="AT14" s="156" t="str">
        <f t="shared" si="3"/>
        <v xml:space="preserve"> </v>
      </c>
      <c r="AU14" s="156" t="str">
        <f t="shared" si="3"/>
        <v xml:space="preserve"> </v>
      </c>
      <c r="AV14" s="156" t="str">
        <f t="shared" si="3"/>
        <v xml:space="preserve"> </v>
      </c>
      <c r="AW14" s="156" t="str">
        <f t="shared" si="3"/>
        <v xml:space="preserve"> </v>
      </c>
      <c r="AX14" s="156" t="str">
        <f t="shared" si="3"/>
        <v xml:space="preserve"> </v>
      </c>
      <c r="AY14" s="156" t="str">
        <f t="shared" si="3"/>
        <v xml:space="preserve"> </v>
      </c>
    </row>
    <row r="15" spans="1:51" ht="20.100000000000001" hidden="1" customHeight="1" thickBot="1" x14ac:dyDescent="0.25">
      <c r="A15" s="162" t="s">
        <v>88</v>
      </c>
      <c r="B15" s="163">
        <f xml:space="preserve"> IF(ISNUMBER(B7), 2.1092*B7, " ")</f>
        <v>4.0401770631466861E-2</v>
      </c>
      <c r="C15" s="163">
        <f t="shared" ref="C15:AY15" si="4" xml:space="preserve"> IF(ISNUMBER(C7), 2.1092*C7, " ")</f>
        <v>3.4551791742708886E-2</v>
      </c>
      <c r="D15" s="163">
        <f t="shared" si="4"/>
        <v>3.835132049672791E-2</v>
      </c>
      <c r="E15" s="163">
        <f t="shared" si="4"/>
        <v>4.0773911323768702E-2</v>
      </c>
      <c r="F15" s="163">
        <f t="shared" si="4"/>
        <v>1.909149156634931E-2</v>
      </c>
      <c r="G15" s="163">
        <f t="shared" si="4"/>
        <v>2.1125093329336386E-2</v>
      </c>
      <c r="H15" s="163">
        <f t="shared" si="4"/>
        <v>9.0552543859334284E-2</v>
      </c>
      <c r="I15" s="163">
        <f t="shared" si="4"/>
        <v>0.11033458108273785</v>
      </c>
      <c r="J15" s="163">
        <f t="shared" si="4"/>
        <v>9.3622077553889488E-2</v>
      </c>
      <c r="K15" s="163">
        <f t="shared" si="4"/>
        <v>8.0012312672020386E-2</v>
      </c>
      <c r="L15" s="163">
        <f t="shared" si="4"/>
        <v>0.10382363060842451</v>
      </c>
      <c r="M15" s="163">
        <f t="shared" si="4"/>
        <v>0.14533632147651163</v>
      </c>
      <c r="N15" s="163">
        <f t="shared" si="4"/>
        <v>0.13903476174389159</v>
      </c>
      <c r="O15" s="163">
        <f t="shared" si="4"/>
        <v>0.14046300661400241</v>
      </c>
      <c r="P15" s="163">
        <f t="shared" si="4"/>
        <v>0.14199121364152231</v>
      </c>
      <c r="Q15" s="163">
        <f t="shared" si="4"/>
        <v>0.13910143076563272</v>
      </c>
      <c r="R15" s="163">
        <f t="shared" si="4"/>
        <v>0.12861247044982266</v>
      </c>
      <c r="S15" s="163">
        <f t="shared" si="4"/>
        <v>0.1167656562788548</v>
      </c>
      <c r="T15" s="163">
        <f t="shared" si="4"/>
        <v>0.1152372698370822</v>
      </c>
      <c r="U15" s="163">
        <f t="shared" si="4"/>
        <v>0.10984418442860898</v>
      </c>
      <c r="V15" s="163">
        <f t="shared" si="4"/>
        <v>0.11173218107354517</v>
      </c>
      <c r="W15" s="163">
        <f t="shared" si="4"/>
        <v>0.10892164821151033</v>
      </c>
      <c r="X15" s="163">
        <f t="shared" si="4"/>
        <v>0.10851823712869652</v>
      </c>
      <c r="Y15" s="163">
        <f t="shared" si="4"/>
        <v>0.10660013195279217</v>
      </c>
      <c r="Z15" s="163">
        <f t="shared" si="4"/>
        <v>0.10705981841599717</v>
      </c>
      <c r="AA15" s="163">
        <f t="shared" si="4"/>
        <v>0.10487214206002829</v>
      </c>
      <c r="AB15" s="163">
        <f t="shared" si="4"/>
        <v>0.10438878778303071</v>
      </c>
      <c r="AC15" s="163">
        <f t="shared" si="4"/>
        <v>0.10355282644220294</v>
      </c>
      <c r="AD15" s="163">
        <f t="shared" si="4"/>
        <v>0.10518653731961883</v>
      </c>
      <c r="AE15" s="163">
        <f t="shared" si="4"/>
        <v>0.10514165154477989</v>
      </c>
      <c r="AF15" s="163">
        <f t="shared" si="4"/>
        <v>0.10509855545159978</v>
      </c>
      <c r="AG15" s="163">
        <f t="shared" si="4"/>
        <v>0.10489365318785612</v>
      </c>
      <c r="AH15" s="163">
        <f t="shared" si="4"/>
        <v>0.10486227734612844</v>
      </c>
      <c r="AI15" s="163">
        <f t="shared" si="4"/>
        <v>0.10485058370267383</v>
      </c>
      <c r="AJ15" s="163">
        <f t="shared" si="4"/>
        <v>0.10484093286666071</v>
      </c>
      <c r="AK15" s="163">
        <f t="shared" si="4"/>
        <v>0.10469619978151595</v>
      </c>
      <c r="AL15" s="163" t="str">
        <f t="shared" si="4"/>
        <v xml:space="preserve"> </v>
      </c>
      <c r="AM15" s="163" t="str">
        <f t="shared" si="4"/>
        <v xml:space="preserve"> </v>
      </c>
      <c r="AN15" s="163" t="str">
        <f t="shared" si="4"/>
        <v xml:space="preserve"> </v>
      </c>
      <c r="AO15" s="163" t="str">
        <f t="shared" si="4"/>
        <v xml:space="preserve"> </v>
      </c>
      <c r="AP15" s="163" t="str">
        <f t="shared" si="4"/>
        <v xml:space="preserve"> </v>
      </c>
      <c r="AQ15" s="163" t="str">
        <f t="shared" si="4"/>
        <v xml:space="preserve"> </v>
      </c>
      <c r="AR15" s="163" t="str">
        <f t="shared" si="4"/>
        <v xml:space="preserve"> </v>
      </c>
      <c r="AS15" s="163" t="str">
        <f t="shared" si="4"/>
        <v xml:space="preserve"> </v>
      </c>
      <c r="AT15" s="163" t="str">
        <f t="shared" si="4"/>
        <v xml:space="preserve"> </v>
      </c>
      <c r="AU15" s="163" t="str">
        <f t="shared" si="4"/>
        <v xml:space="preserve"> </v>
      </c>
      <c r="AV15" s="163" t="str">
        <f t="shared" si="4"/>
        <v xml:space="preserve"> </v>
      </c>
      <c r="AW15" s="163" t="str">
        <f t="shared" si="4"/>
        <v xml:space="preserve"> </v>
      </c>
      <c r="AX15" s="163" t="str">
        <f t="shared" si="4"/>
        <v xml:space="preserve"> </v>
      </c>
      <c r="AY15" s="163" t="str">
        <f t="shared" si="4"/>
        <v xml:space="preserve"> </v>
      </c>
    </row>
    <row r="16" spans="1:51" ht="20.100000000000001" customHeight="1" x14ac:dyDescent="0.2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</row>
    <row r="17" spans="1:51" ht="20.100000000000001" customHeight="1" x14ac:dyDescent="0.2">
      <c r="A17" s="157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</row>
    <row r="18" spans="1:51" ht="20.100000000000001" customHeight="1" x14ac:dyDescent="0.2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</row>
    <row r="19" spans="1:51" ht="20.100000000000001" customHeight="1" x14ac:dyDescent="0.2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</row>
    <row r="20" spans="1:51" ht="20.100000000000001" customHeight="1" x14ac:dyDescent="0.2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</row>
    <row r="21" spans="1:51" ht="20.100000000000001" customHeight="1" x14ac:dyDescent="0.2">
      <c r="A21" s="157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</row>
    <row r="22" spans="1:51" ht="20.100000000000001" customHeight="1" x14ac:dyDescent="0.2">
      <c r="A22" s="157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</row>
    <row r="23" spans="1:51" ht="20.100000000000001" customHeight="1" x14ac:dyDescent="0.2">
      <c r="A23" s="157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</row>
    <row r="24" spans="1:51" ht="20.100000000000001" customHeight="1" x14ac:dyDescent="0.2">
      <c r="A24" s="157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</row>
    <row r="25" spans="1:51" ht="20.100000000000001" customHeight="1" x14ac:dyDescent="0.2">
      <c r="A25" s="157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</row>
    <row r="26" spans="1:51" ht="20.100000000000001" customHeight="1" x14ac:dyDescent="0.2">
      <c r="A26" s="157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</row>
    <row r="27" spans="1:51" ht="20.100000000000001" customHeight="1" x14ac:dyDescent="0.2">
      <c r="A27" s="161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</row>
    <row r="28" spans="1:51" ht="20.100000000000001" customHeight="1" x14ac:dyDescent="0.2">
      <c r="A28" s="161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</row>
    <row r="29" spans="1:51" ht="20.100000000000001" customHeight="1" x14ac:dyDescent="0.2">
      <c r="A29" s="161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</row>
    <row r="30" spans="1:51" ht="20.100000000000001" customHeight="1" x14ac:dyDescent="0.2">
      <c r="A30" s="161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</row>
    <row r="53" spans="3:8" ht="15" x14ac:dyDescent="0.25">
      <c r="C53" s="146"/>
      <c r="D53" s="147"/>
    </row>
    <row r="54" spans="3:8" x14ac:dyDescent="0.2">
      <c r="C54" s="148"/>
      <c r="D54" s="149"/>
    </row>
    <row r="55" spans="3:8" x14ac:dyDescent="0.2">
      <c r="C55" s="148"/>
      <c r="D55" s="149"/>
    </row>
    <row r="56" spans="3:8" x14ac:dyDescent="0.2">
      <c r="C56" s="148"/>
      <c r="D56" s="149"/>
    </row>
    <row r="57" spans="3:8" x14ac:dyDescent="0.2">
      <c r="C57" s="148"/>
      <c r="D57" s="149"/>
    </row>
    <row r="58" spans="3:8" x14ac:dyDescent="0.2">
      <c r="C58" s="148"/>
      <c r="D58" s="149"/>
    </row>
    <row r="59" spans="3:8" x14ac:dyDescent="0.2">
      <c r="C59" s="148"/>
      <c r="D59" s="149"/>
    </row>
    <row r="60" spans="3:8" x14ac:dyDescent="0.2">
      <c r="C60" s="148"/>
      <c r="D60" s="149"/>
    </row>
    <row r="63" spans="3:8" ht="15" x14ac:dyDescent="0.25">
      <c r="E63" s="147"/>
      <c r="F63" s="147"/>
      <c r="G63" s="147"/>
      <c r="H63" s="147"/>
    </row>
    <row r="64" spans="3:8" x14ac:dyDescent="0.2">
      <c r="E64" s="149"/>
      <c r="F64" s="149"/>
      <c r="G64" s="149"/>
      <c r="H64" s="149"/>
    </row>
    <row r="65" spans="5:16" x14ac:dyDescent="0.2">
      <c r="E65" s="149"/>
      <c r="F65" s="149"/>
      <c r="G65" s="149"/>
      <c r="H65" s="149"/>
    </row>
    <row r="66" spans="5:16" x14ac:dyDescent="0.2">
      <c r="E66" s="149"/>
      <c r="F66" s="149"/>
      <c r="G66" s="149"/>
      <c r="H66" s="149"/>
    </row>
    <row r="67" spans="5:16" x14ac:dyDescent="0.2">
      <c r="E67" s="149"/>
      <c r="F67" s="149"/>
      <c r="G67" s="149"/>
      <c r="H67" s="149"/>
    </row>
    <row r="68" spans="5:16" x14ac:dyDescent="0.2">
      <c r="E68" s="149"/>
      <c r="F68" s="149"/>
      <c r="G68" s="149"/>
      <c r="H68" s="149"/>
      <c r="I68" s="149"/>
    </row>
    <row r="69" spans="5:16" x14ac:dyDescent="0.2">
      <c r="E69" s="149"/>
      <c r="F69" s="149"/>
      <c r="G69" s="149"/>
      <c r="H69" s="149"/>
      <c r="I69" s="149"/>
    </row>
    <row r="70" spans="5:16" x14ac:dyDescent="0.2">
      <c r="E70" s="149"/>
      <c r="F70" s="149"/>
      <c r="G70" s="149"/>
      <c r="H70" s="149"/>
      <c r="I70" s="149"/>
    </row>
    <row r="71" spans="5:16" x14ac:dyDescent="0.2">
      <c r="H71" s="159"/>
      <c r="I71" s="159"/>
      <c r="J71" s="159"/>
      <c r="K71" s="159"/>
      <c r="L71" s="159"/>
      <c r="M71" s="159"/>
      <c r="N71" s="159"/>
      <c r="O71" s="159"/>
      <c r="P71" s="159"/>
    </row>
    <row r="72" spans="5:16" ht="15" x14ac:dyDescent="0.25">
      <c r="H72" s="159"/>
      <c r="I72" s="164"/>
      <c r="J72" s="165"/>
      <c r="K72" s="165"/>
      <c r="L72" s="165"/>
      <c r="M72" s="165"/>
      <c r="N72" s="165"/>
      <c r="O72" s="165"/>
      <c r="P72" s="159"/>
    </row>
    <row r="73" spans="5:16" x14ac:dyDescent="0.2">
      <c r="H73" s="159"/>
      <c r="I73" s="166"/>
      <c r="J73" s="167"/>
      <c r="K73" s="167"/>
      <c r="L73" s="167"/>
      <c r="M73" s="167"/>
      <c r="N73" s="167"/>
      <c r="O73" s="167"/>
      <c r="P73" s="159"/>
    </row>
    <row r="74" spans="5:16" x14ac:dyDescent="0.2">
      <c r="H74" s="159"/>
      <c r="I74" s="166"/>
      <c r="J74" s="167"/>
      <c r="K74" s="167"/>
      <c r="L74" s="167"/>
      <c r="M74" s="167"/>
      <c r="N74" s="167"/>
      <c r="O74" s="167"/>
      <c r="P74" s="159"/>
    </row>
    <row r="75" spans="5:16" x14ac:dyDescent="0.2">
      <c r="H75" s="159"/>
      <c r="I75" s="166"/>
      <c r="J75" s="167"/>
      <c r="K75" s="167"/>
      <c r="L75" s="167"/>
      <c r="M75" s="167"/>
      <c r="N75" s="167"/>
      <c r="O75" s="167"/>
      <c r="P75" s="159"/>
    </row>
    <row r="76" spans="5:16" x14ac:dyDescent="0.2">
      <c r="H76" s="159"/>
      <c r="I76" s="166"/>
      <c r="J76" s="167"/>
      <c r="K76" s="167"/>
      <c r="L76" s="167"/>
      <c r="M76" s="167"/>
      <c r="N76" s="167"/>
      <c r="O76" s="167"/>
      <c r="P76" s="159"/>
    </row>
    <row r="77" spans="5:16" x14ac:dyDescent="0.2">
      <c r="H77" s="159"/>
      <c r="I77" s="166"/>
      <c r="J77" s="167"/>
      <c r="K77" s="167"/>
      <c r="L77" s="167"/>
      <c r="M77" s="167"/>
      <c r="N77" s="167"/>
      <c r="O77" s="167"/>
      <c r="P77" s="159"/>
    </row>
    <row r="78" spans="5:16" x14ac:dyDescent="0.2">
      <c r="H78" s="159"/>
      <c r="I78" s="166"/>
      <c r="J78" s="167"/>
      <c r="K78" s="167"/>
      <c r="L78" s="167"/>
      <c r="M78" s="167"/>
      <c r="N78" s="167"/>
      <c r="O78" s="167"/>
      <c r="P78" s="159"/>
    </row>
    <row r="79" spans="5:16" x14ac:dyDescent="0.2">
      <c r="H79" s="159"/>
      <c r="I79" s="166"/>
      <c r="J79" s="167"/>
      <c r="K79" s="167"/>
      <c r="L79" s="167"/>
      <c r="M79" s="167"/>
      <c r="N79" s="167"/>
      <c r="O79" s="167"/>
      <c r="P79" s="159"/>
    </row>
    <row r="80" spans="5:16" x14ac:dyDescent="0.2">
      <c r="H80" s="159"/>
      <c r="I80" s="159"/>
      <c r="J80" s="159"/>
      <c r="K80" s="159"/>
      <c r="L80" s="159"/>
      <c r="M80" s="159"/>
      <c r="N80" s="159"/>
      <c r="O80" s="159"/>
      <c r="P80" s="159"/>
    </row>
  </sheetData>
  <sheetProtection selectLockedCells="1"/>
  <mergeCells count="1">
    <mergeCell ref="A1:AY3"/>
  </mergeCells>
  <conditionalFormatting sqref="B7:AY7">
    <cfRule type="expression" dxfId="2" priority="3" stopIfTrue="1">
      <formula>ISNA(B7)</formula>
    </cfRule>
  </conditionalFormatting>
  <conditionalFormatting sqref="B5:AY5">
    <cfRule type="expression" dxfId="1" priority="2" stopIfTrue="1">
      <formula>ISNA(B5)</formula>
    </cfRule>
  </conditionalFormatting>
  <conditionalFormatting sqref="B21:AY27">
    <cfRule type="expression" dxfId="0" priority="1">
      <formula>ISNA(B21)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</vt:lpstr>
      <vt:lpstr>SAI &amp; Rework Calculation</vt:lpstr>
      <vt:lpstr>SAI &amp; Forecast Graph</vt:lpstr>
      <vt:lpstr>EV(r) Accrual</vt:lpstr>
      <vt:lpstr>Rework &amp; EV(r) Accrual Graph</vt:lpstr>
      <vt:lpstr>Rework Example Data</vt:lpstr>
      <vt:lpstr>Duration Increase Forecast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 Lipke</dc:creator>
  <cp:lastModifiedBy>Walt Lipke</cp:lastModifiedBy>
  <dcterms:created xsi:type="dcterms:W3CDTF">2010-06-15T21:20:48Z</dcterms:created>
  <dcterms:modified xsi:type="dcterms:W3CDTF">2020-03-04T18:33:34Z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